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a\Desktop\vw-stav 2021\VO 2021\KD Záriečie 2021\Rozpočet - zmena\"/>
    </mc:Choice>
  </mc:AlternateContent>
  <bookViews>
    <workbookView xWindow="0" yWindow="0" windowWidth="20490" windowHeight="7620" activeTab="1"/>
  </bookViews>
  <sheets>
    <sheet name="Rekapitulácia stavby" sheetId="1" r:id="rId1"/>
    <sheet name="1 - SO 01 - Viacúčelová b..." sheetId="2" r:id="rId2"/>
    <sheet name="2 - SO 02 - Kotolňa" sheetId="3" r:id="rId3"/>
  </sheets>
  <definedNames>
    <definedName name="_xlnm._FilterDatabase" localSheetId="1" hidden="1">'1 - SO 01 - Viacúčelová b...'!$C$140:$K$373</definedName>
    <definedName name="_xlnm._FilterDatabase" localSheetId="2" hidden="1">'2 - SO 02 - Kotolňa'!$C$134:$K$245</definedName>
    <definedName name="_xlnm.Print_Titles" localSheetId="1">'1 - SO 01 - Viacúčelová b...'!$140:$140</definedName>
    <definedName name="_xlnm.Print_Titles" localSheetId="2">'2 - SO 02 - Kotolňa'!$134:$134</definedName>
    <definedName name="_xlnm.Print_Titles" localSheetId="0">'Rekapitulácia stavby'!$92:$92</definedName>
    <definedName name="_xlnm.Print_Area" localSheetId="1">'1 - SO 01 - Viacúčelová b...'!$C$4:$J$76,'1 - SO 01 - Viacúčelová b...'!$C$82:$J$122,'1 - SO 01 - Viacúčelová b...'!$C$128:$J$373</definedName>
    <definedName name="_xlnm.Print_Area" localSheetId="2">'2 - SO 02 - Kotolňa'!$C$4:$J$76,'2 - SO 02 - Kotolňa'!$C$82:$J$116,'2 - SO 02 - Kotolňa'!$C$122:$J$245</definedName>
    <definedName name="_xlnm.Print_Area" localSheetId="0">'Rekapitulácia stavby'!$D$4:$AO$76,'Rekapitulácia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39" i="3"/>
  <c r="BH239" i="3"/>
  <c r="BG239" i="3"/>
  <c r="BE239" i="3"/>
  <c r="T239" i="3"/>
  <c r="T238" i="3"/>
  <c r="R239" i="3"/>
  <c r="R238" i="3"/>
  <c r="P239" i="3"/>
  <c r="P238" i="3"/>
  <c r="BI237" i="3"/>
  <c r="BH237" i="3"/>
  <c r="BG237" i="3"/>
  <c r="BE237" i="3"/>
  <c r="T237" i="3"/>
  <c r="T236" i="3"/>
  <c r="R237" i="3"/>
  <c r="R236" i="3"/>
  <c r="P237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T208" i="3"/>
  <c r="R209" i="3"/>
  <c r="R208" i="3" s="1"/>
  <c r="P209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89" i="3"/>
  <c r="BH189" i="3"/>
  <c r="BG189" i="3"/>
  <c r="BE189" i="3"/>
  <c r="T189" i="3"/>
  <c r="T188" i="3"/>
  <c r="R189" i="3"/>
  <c r="R188" i="3" s="1"/>
  <c r="P189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F132" i="3"/>
  <c r="F131" i="3"/>
  <c r="F129" i="3"/>
  <c r="E127" i="3"/>
  <c r="F92" i="3"/>
  <c r="F91" i="3"/>
  <c r="F89" i="3"/>
  <c r="E87" i="3"/>
  <c r="J24" i="3"/>
  <c r="E24" i="3"/>
  <c r="J92" i="3"/>
  <c r="J23" i="3"/>
  <c r="J21" i="3"/>
  <c r="E21" i="3"/>
  <c r="J91" i="3"/>
  <c r="J20" i="3"/>
  <c r="J12" i="3"/>
  <c r="J129" i="3" s="1"/>
  <c r="E7" i="3"/>
  <c r="E85" i="3" s="1"/>
  <c r="J37" i="2"/>
  <c r="J36" i="2"/>
  <c r="AY95" i="1"/>
  <c r="J35" i="2"/>
  <c r="AX95" i="1"/>
  <c r="BI373" i="2"/>
  <c r="BH373" i="2"/>
  <c r="BG373" i="2"/>
  <c r="BE373" i="2"/>
  <c r="T373" i="2"/>
  <c r="T372" i="2"/>
  <c r="T371" i="2" s="1"/>
  <c r="R373" i="2"/>
  <c r="R372" i="2"/>
  <c r="R371" i="2"/>
  <c r="P373" i="2"/>
  <c r="P372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T247" i="2"/>
  <c r="R248" i="2"/>
  <c r="R247" i="2"/>
  <c r="P248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T231" i="2"/>
  <c r="R232" i="2"/>
  <c r="R231" i="2" s="1"/>
  <c r="P232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6" i="2"/>
  <c r="BH216" i="2"/>
  <c r="BG216" i="2"/>
  <c r="BE216" i="2"/>
  <c r="T216" i="2"/>
  <c r="T215" i="2" s="1"/>
  <c r="R216" i="2"/>
  <c r="R215" i="2"/>
  <c r="P216" i="2"/>
  <c r="P215" i="2" s="1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F138" i="2"/>
  <c r="F137" i="2"/>
  <c r="F135" i="2"/>
  <c r="E133" i="2"/>
  <c r="F92" i="2"/>
  <c r="F91" i="2"/>
  <c r="F89" i="2"/>
  <c r="E87" i="2"/>
  <c r="J24" i="2"/>
  <c r="E24" i="2"/>
  <c r="J138" i="2" s="1"/>
  <c r="J23" i="2"/>
  <c r="J21" i="2"/>
  <c r="E21" i="2"/>
  <c r="J91" i="2" s="1"/>
  <c r="J20" i="2"/>
  <c r="J12" i="2"/>
  <c r="J135" i="2"/>
  <c r="E7" i="2"/>
  <c r="E85" i="2" s="1"/>
  <c r="L90" i="1"/>
  <c r="AM90" i="1"/>
  <c r="AM89" i="1"/>
  <c r="L89" i="1"/>
  <c r="AM87" i="1"/>
  <c r="L87" i="1"/>
  <c r="L85" i="1"/>
  <c r="L84" i="1"/>
  <c r="J359" i="2"/>
  <c r="J338" i="2"/>
  <c r="J329" i="2"/>
  <c r="BK326" i="2"/>
  <c r="BK319" i="2"/>
  <c r="BK313" i="2"/>
  <c r="BK306" i="2"/>
  <c r="BK299" i="2"/>
  <c r="BK285" i="2"/>
  <c r="J278" i="2"/>
  <c r="J275" i="2"/>
  <c r="J268" i="2"/>
  <c r="BK257" i="2"/>
  <c r="J244" i="2"/>
  <c r="BK232" i="2"/>
  <c r="BK224" i="2"/>
  <c r="J209" i="2"/>
  <c r="BK198" i="2"/>
  <c r="BK181" i="2"/>
  <c r="BK176" i="2"/>
  <c r="BK163" i="2"/>
  <c r="J157" i="2"/>
  <c r="BK146" i="2"/>
  <c r="BK363" i="2"/>
  <c r="BK349" i="2"/>
  <c r="BK342" i="2"/>
  <c r="BK334" i="2"/>
  <c r="J317" i="2"/>
  <c r="J306" i="2"/>
  <c r="BK301" i="2"/>
  <c r="BK295" i="2"/>
  <c r="BK283" i="2"/>
  <c r="BK274" i="2"/>
  <c r="BK262" i="2"/>
  <c r="BK254" i="2"/>
  <c r="J250" i="2"/>
  <c r="BK239" i="2"/>
  <c r="J224" i="2"/>
  <c r="BK214" i="2"/>
  <c r="BK207" i="2"/>
  <c r="J201" i="2"/>
  <c r="BK196" i="2"/>
  <c r="J188" i="2"/>
  <c r="BK183" i="2"/>
  <c r="BK173" i="2"/>
  <c r="J166" i="2"/>
  <c r="J155" i="2"/>
  <c r="BK145" i="2"/>
  <c r="J360" i="2"/>
  <c r="BK355" i="2"/>
  <c r="J354" i="2"/>
  <c r="BK350" i="2"/>
  <c r="BK338" i="2"/>
  <c r="BK331" i="2"/>
  <c r="BK322" i="2"/>
  <c r="BK315" i="2"/>
  <c r="BK308" i="2"/>
  <c r="J300" i="2"/>
  <c r="BK293" i="2"/>
  <c r="BK286" i="2"/>
  <c r="BK279" i="2"/>
  <c r="J272" i="2"/>
  <c r="BK268" i="2"/>
  <c r="J256" i="2"/>
  <c r="J248" i="2"/>
  <c r="J239" i="2"/>
  <c r="J232" i="2"/>
  <c r="BK227" i="2"/>
  <c r="BK216" i="2"/>
  <c r="J206" i="2"/>
  <c r="J193" i="2"/>
  <c r="BK188" i="2"/>
  <c r="BK175" i="2"/>
  <c r="BK169" i="2"/>
  <c r="J164" i="2"/>
  <c r="J160" i="2"/>
  <c r="BK150" i="2"/>
  <c r="J373" i="2"/>
  <c r="J369" i="2"/>
  <c r="J363" i="2"/>
  <c r="BK348" i="2"/>
  <c r="J343" i="2"/>
  <c r="J331" i="2"/>
  <c r="J325" i="2"/>
  <c r="BK317" i="2"/>
  <c r="BK307" i="2"/>
  <c r="BK302" i="2"/>
  <c r="BK292" i="2"/>
  <c r="J285" i="2"/>
  <c r="BK267" i="2"/>
  <c r="J262" i="2"/>
  <c r="BK256" i="2"/>
  <c r="J246" i="2"/>
  <c r="J240" i="2"/>
  <c r="J230" i="2"/>
  <c r="BK219" i="2"/>
  <c r="J210" i="2"/>
  <c r="J205" i="2"/>
  <c r="J199" i="2"/>
  <c r="BK193" i="2"/>
  <c r="BK184" i="2"/>
  <c r="J178" i="2"/>
  <c r="J172" i="2"/>
  <c r="J158" i="2"/>
  <c r="BK153" i="2"/>
  <c r="BK147" i="2"/>
  <c r="BK242" i="3"/>
  <c r="BK231" i="3"/>
  <c r="J223" i="3"/>
  <c r="J216" i="3"/>
  <c r="BK211" i="3"/>
  <c r="BK203" i="3"/>
  <c r="J187" i="3"/>
  <c r="J177" i="3"/>
  <c r="J167" i="3"/>
  <c r="J159" i="3"/>
  <c r="BK151" i="3"/>
  <c r="J145" i="3"/>
  <c r="J139" i="3"/>
  <c r="BK241" i="3"/>
  <c r="J234" i="3"/>
  <c r="BK228" i="3"/>
  <c r="J211" i="3"/>
  <c r="BK202" i="3"/>
  <c r="BK192" i="3"/>
  <c r="J186" i="3"/>
  <c r="BK184" i="3"/>
  <c r="J183" i="3"/>
  <c r="BK181" i="3"/>
  <c r="BK180" i="3"/>
  <c r="BK178" i="3"/>
  <c r="BK177" i="3"/>
  <c r="BK176" i="3"/>
  <c r="BK175" i="3"/>
  <c r="J174" i="3"/>
  <c r="BK173" i="3"/>
  <c r="BK168" i="3"/>
  <c r="BK156" i="3"/>
  <c r="BK153" i="3"/>
  <c r="J142" i="3"/>
  <c r="J230" i="3"/>
  <c r="BK224" i="3"/>
  <c r="BK216" i="3"/>
  <c r="J199" i="3"/>
  <c r="J194" i="3"/>
  <c r="BK174" i="3"/>
  <c r="BK167" i="3"/>
  <c r="BK158" i="3"/>
  <c r="J150" i="3"/>
  <c r="BK138" i="3"/>
  <c r="J241" i="3"/>
  <c r="J228" i="3"/>
  <c r="J220" i="3"/>
  <c r="BK204" i="3"/>
  <c r="BK193" i="3"/>
  <c r="BK186" i="3"/>
  <c r="J176" i="3"/>
  <c r="J165" i="3"/>
  <c r="BK157" i="3"/>
  <c r="BK143" i="3"/>
  <c r="BK364" i="2"/>
  <c r="BK340" i="2"/>
  <c r="J333" i="2"/>
  <c r="BK327" i="2"/>
  <c r="J321" i="2"/>
  <c r="J315" i="2"/>
  <c r="J308" i="2"/>
  <c r="J294" i="2"/>
  <c r="J282" i="2"/>
  <c r="J277" i="2"/>
  <c r="BK270" i="2"/>
  <c r="J261" i="2"/>
  <c r="J252" i="2"/>
  <c r="BK238" i="2"/>
  <c r="J226" i="2"/>
  <c r="J216" i="2"/>
  <c r="BK201" i="2"/>
  <c r="J185" i="2"/>
  <c r="J179" i="2"/>
  <c r="J173" i="2"/>
  <c r="J162" i="2"/>
  <c r="J149" i="2"/>
  <c r="J365" i="2"/>
  <c r="J351" i="2"/>
  <c r="J347" i="2"/>
  <c r="BK343" i="2"/>
  <c r="BK336" i="2"/>
  <c r="BK321" i="2"/>
  <c r="J310" i="2"/>
  <c r="J302" i="2"/>
  <c r="BK298" i="2"/>
  <c r="J291" i="2"/>
  <c r="J273" i="2"/>
  <c r="BK269" i="2"/>
  <c r="BK255" i="2"/>
  <c r="BK240" i="2"/>
  <c r="J228" i="2"/>
  <c r="J222" i="2"/>
  <c r="BK209" i="2"/>
  <c r="J203" i="2"/>
  <c r="J198" i="2"/>
  <c r="J189" i="2"/>
  <c r="BK185" i="2"/>
  <c r="BK178" i="2"/>
  <c r="J171" i="2"/>
  <c r="BK164" i="2"/>
  <c r="BK156" i="2"/>
  <c r="BK149" i="2"/>
  <c r="BK366" i="2"/>
  <c r="J356" i="2"/>
  <c r="BK353" i="2"/>
  <c r="J348" i="2"/>
  <c r="J339" i="2"/>
  <c r="J334" i="2"/>
  <c r="BK325" i="2"/>
  <c r="BK316" i="2"/>
  <c r="J311" i="2"/>
  <c r="J304" i="2"/>
  <c r="J296" i="2"/>
  <c r="BK291" i="2"/>
  <c r="J281" i="2"/>
  <c r="BK275" i="2"/>
  <c r="J270" i="2"/>
  <c r="J266" i="2"/>
  <c r="J254" i="2"/>
  <c r="BK246" i="2"/>
  <c r="J238" i="2"/>
  <c r="BK230" i="2"/>
  <c r="J219" i="2"/>
  <c r="BK212" i="2"/>
  <c r="J197" i="2"/>
  <c r="J191" i="2"/>
  <c r="BK187" i="2"/>
  <c r="BK170" i="2"/>
  <c r="J165" i="2"/>
  <c r="BK158" i="2"/>
  <c r="J148" i="2"/>
  <c r="J370" i="2"/>
  <c r="BK365" i="2"/>
  <c r="J349" i="2"/>
  <c r="J345" i="2"/>
  <c r="BK337" i="2"/>
  <c r="BK329" i="2"/>
  <c r="BK324" i="2"/>
  <c r="BK314" i="2"/>
  <c r="BK304" i="2"/>
  <c r="J293" i="2"/>
  <c r="J286" i="2"/>
  <c r="J280" i="2"/>
  <c r="J265" i="2"/>
  <c r="J258" i="2"/>
  <c r="BK248" i="2"/>
  <c r="J241" i="2"/>
  <c r="BK234" i="2"/>
  <c r="J225" i="2"/>
  <c r="J212" i="2"/>
  <c r="J207" i="2"/>
  <c r="BK203" i="2"/>
  <c r="J195" i="2"/>
  <c r="BK192" i="2"/>
  <c r="J182" i="2"/>
  <c r="J176" i="2"/>
  <c r="J168" i="2"/>
  <c r="BK154" i="2"/>
  <c r="BK148" i="2"/>
  <c r="J144" i="2"/>
  <c r="J233" i="3"/>
  <c r="J224" i="3"/>
  <c r="J218" i="3"/>
  <c r="J213" i="3"/>
  <c r="BK206" i="3"/>
  <c r="BK195" i="3"/>
  <c r="BK183" i="3"/>
  <c r="J175" i="3"/>
  <c r="BK166" i="3"/>
  <c r="J158" i="3"/>
  <c r="J149" i="3"/>
  <c r="BK144" i="3"/>
  <c r="J235" i="3"/>
  <c r="J232" i="3"/>
  <c r="BK219" i="3"/>
  <c r="J209" i="3"/>
  <c r="J200" i="3"/>
  <c r="J195" i="3"/>
  <c r="J166" i="3"/>
  <c r="J155" i="3"/>
  <c r="BK145" i="3"/>
  <c r="J239" i="3"/>
  <c r="J227" i="3"/>
  <c r="BK220" i="3"/>
  <c r="J212" i="3"/>
  <c r="BK201" i="3"/>
  <c r="J185" i="3"/>
  <c r="BK171" i="3"/>
  <c r="J164" i="3"/>
  <c r="J154" i="3"/>
  <c r="BK142" i="3"/>
  <c r="BK244" i="3"/>
  <c r="J237" i="3"/>
  <c r="BK223" i="3"/>
  <c r="BK214" i="3"/>
  <c r="J201" i="3"/>
  <c r="BK189" i="3"/>
  <c r="J184" i="3"/>
  <c r="J173" i="3"/>
  <c r="BK163" i="3"/>
  <c r="BK148" i="3"/>
  <c r="BK141" i="3"/>
  <c r="BK368" i="2"/>
  <c r="J357" i="2"/>
  <c r="BK335" i="2"/>
  <c r="BK328" i="2"/>
  <c r="J324" i="2"/>
  <c r="J318" i="2"/>
  <c r="BK311" i="2"/>
  <c r="J301" i="2"/>
  <c r="J289" i="2"/>
  <c r="BK281" i="2"/>
  <c r="J276" i="2"/>
  <c r="J269" i="2"/>
  <c r="BK258" i="2"/>
  <c r="J245" i="2"/>
  <c r="J243" i="2"/>
  <c r="J229" i="2"/>
  <c r="J220" i="2"/>
  <c r="BK200" i="2"/>
  <c r="BK182" i="2"/>
  <c r="J177" i="2"/>
  <c r="J167" i="2"/>
  <c r="J153" i="2"/>
  <c r="J364" i="2"/>
  <c r="J350" i="2"/>
  <c r="BK344" i="2"/>
  <c r="BK339" i="2"/>
  <c r="BK323" i="2"/>
  <c r="J312" i="2"/>
  <c r="BK303" i="2"/>
  <c r="BK300" i="2"/>
  <c r="BK297" i="2"/>
  <c r="BK289" i="2"/>
  <c r="BK278" i="2"/>
  <c r="J271" i="2"/>
  <c r="J259" i="2"/>
  <c r="BK251" i="2"/>
  <c r="BK243" i="2"/>
  <c r="J235" i="2"/>
  <c r="BK220" i="2"/>
  <c r="BK211" i="2"/>
  <c r="J204" i="2"/>
  <c r="BK199" i="2"/>
  <c r="J190" i="2"/>
  <c r="J187" i="2"/>
  <c r="BK174" i="2"/>
  <c r="BK168" i="2"/>
  <c r="BK161" i="2"/>
  <c r="J154" i="2"/>
  <c r="BK369" i="2"/>
  <c r="BK357" i="2"/>
  <c r="J355" i="2"/>
  <c r="BK351" i="2"/>
  <c r="J342" i="2"/>
  <c r="J336" i="2"/>
  <c r="J327" i="2"/>
  <c r="BK318" i="2"/>
  <c r="J313" i="2"/>
  <c r="J305" i="2"/>
  <c r="BK294" i="2"/>
  <c r="BK287" i="2"/>
  <c r="J283" i="2"/>
  <c r="J274" i="2"/>
  <c r="J267" i="2"/>
  <c r="J257" i="2"/>
  <c r="BK252" i="2"/>
  <c r="BK241" i="2"/>
  <c r="J234" i="2"/>
  <c r="BK225" i="2"/>
  <c r="J214" i="2"/>
  <c r="BK202" i="2"/>
  <c r="J192" i="2"/>
  <c r="J183" i="2"/>
  <c r="J174" i="2"/>
  <c r="BK167" i="2"/>
  <c r="J163" i="2"/>
  <c r="BK157" i="2"/>
  <c r="BK144" i="2"/>
  <c r="BK370" i="2"/>
  <c r="J366" i="2"/>
  <c r="BK360" i="2"/>
  <c r="BK347" i="2"/>
  <c r="J335" i="2"/>
  <c r="J326" i="2"/>
  <c r="J323" i="2"/>
  <c r="BK312" i="2"/>
  <c r="BK305" i="2"/>
  <c r="J295" i="2"/>
  <c r="J287" i="2"/>
  <c r="J279" i="2"/>
  <c r="BK266" i="2"/>
  <c r="BK259" i="2"/>
  <c r="J251" i="2"/>
  <c r="J242" i="2"/>
  <c r="BK235" i="2"/>
  <c r="BK226" i="2"/>
  <c r="J211" i="2"/>
  <c r="BK206" i="2"/>
  <c r="J202" i="2"/>
  <c r="J194" i="2"/>
  <c r="BK189" i="2"/>
  <c r="J181" i="2"/>
  <c r="J175" i="2"/>
  <c r="BK165" i="2"/>
  <c r="J150" i="2"/>
  <c r="J145" i="2"/>
  <c r="BK235" i="3"/>
  <c r="BK225" i="3"/>
  <c r="J222" i="3"/>
  <c r="J214" i="3"/>
  <c r="J204" i="3"/>
  <c r="BK194" i="3"/>
  <c r="BK182" i="3"/>
  <c r="J171" i="3"/>
  <c r="J162" i="3"/>
  <c r="BK155" i="3"/>
  <c r="BK147" i="3"/>
  <c r="J141" i="3"/>
  <c r="BK245" i="3"/>
  <c r="BK237" i="3"/>
  <c r="BK233" i="3"/>
  <c r="BK222" i="3"/>
  <c r="BK213" i="3"/>
  <c r="J206" i="3"/>
  <c r="J196" i="3"/>
  <c r="BK169" i="3"/>
  <c r="BK159" i="3"/>
  <c r="J151" i="3"/>
  <c r="BK140" i="3"/>
  <c r="J231" i="3"/>
  <c r="J225" i="3"/>
  <c r="BK217" i="3"/>
  <c r="J202" i="3"/>
  <c r="BK196" i="3"/>
  <c r="J182" i="3"/>
  <c r="J168" i="3"/>
  <c r="BK162" i="3"/>
  <c r="J153" i="3"/>
  <c r="BK139" i="3"/>
  <c r="J242" i="3"/>
  <c r="BK234" i="3"/>
  <c r="J226" i="3"/>
  <c r="BK212" i="3"/>
  <c r="BK199" i="3"/>
  <c r="BK187" i="3"/>
  <c r="J181" i="3"/>
  <c r="BK172" i="3"/>
  <c r="BK164" i="3"/>
  <c r="BK150" i="3"/>
  <c r="J144" i="3"/>
  <c r="BK361" i="2"/>
  <c r="BK356" i="2"/>
  <c r="BK330" i="2"/>
  <c r="J322" i="2"/>
  <c r="J316" i="2"/>
  <c r="J309" i="2"/>
  <c r="J303" i="2"/>
  <c r="BK290" i="2"/>
  <c r="BK280" i="2"/>
  <c r="BK273" i="2"/>
  <c r="BK265" i="2"/>
  <c r="BK250" i="2"/>
  <c r="BK237" i="2"/>
  <c r="J227" i="2"/>
  <c r="BK222" i="2"/>
  <c r="J208" i="2"/>
  <c r="J196" i="2"/>
  <c r="J180" i="2"/>
  <c r="BK171" i="2"/>
  <c r="BK160" i="2"/>
  <c r="J147" i="2"/>
  <c r="BK373" i="2"/>
  <c r="J361" i="2"/>
  <c r="BK345" i="2"/>
  <c r="J340" i="2"/>
  <c r="BK333" i="2"/>
  <c r="BK320" i="2"/>
  <c r="BK309" i="2"/>
  <c r="J299" i="2"/>
  <c r="BK296" i="2"/>
  <c r="BK282" i="2"/>
  <c r="BK272" i="2"/>
  <c r="BK261" i="2"/>
  <c r="BK253" i="2"/>
  <c r="BK244" i="2"/>
  <c r="J237" i="2"/>
  <c r="J223" i="2"/>
  <c r="BK213" i="2"/>
  <c r="BK205" i="2"/>
  <c r="J200" i="2"/>
  <c r="BK194" i="2"/>
  <c r="J184" i="2"/>
  <c r="BK177" i="2"/>
  <c r="J169" i="2"/>
  <c r="BK162" i="2"/>
  <c r="BK151" i="2"/>
  <c r="J368" i="2"/>
  <c r="BK359" i="2"/>
  <c r="BK354" i="2"/>
  <c r="J353" i="2"/>
  <c r="J344" i="2"/>
  <c r="J337" i="2"/>
  <c r="J330" i="2"/>
  <c r="J319" i="2"/>
  <c r="J314" i="2"/>
  <c r="J307" i="2"/>
  <c r="J297" i="2"/>
  <c r="J292" i="2"/>
  <c r="J284" i="2"/>
  <c r="BK277" i="2"/>
  <c r="BK271" i="2"/>
  <c r="BK263" i="2"/>
  <c r="J253" i="2"/>
  <c r="BK242" i="2"/>
  <c r="BK236" i="2"/>
  <c r="BK229" i="2"/>
  <c r="BK223" i="2"/>
  <c r="BK210" i="2"/>
  <c r="BK195" i="2"/>
  <c r="BK190" i="2"/>
  <c r="BK180" i="2"/>
  <c r="BK172" i="2"/>
  <c r="BK166" i="2"/>
  <c r="J161" i="2"/>
  <c r="J156" i="2"/>
  <c r="AS94" i="1"/>
  <c r="J328" i="2"/>
  <c r="J320" i="2"/>
  <c r="BK310" i="2"/>
  <c r="J298" i="2"/>
  <c r="J290" i="2"/>
  <c r="BK284" i="2"/>
  <c r="BK276" i="2"/>
  <c r="J263" i="2"/>
  <c r="J255" i="2"/>
  <c r="BK245" i="2"/>
  <c r="J236" i="2"/>
  <c r="BK228" i="2"/>
  <c r="J213" i="2"/>
  <c r="BK208" i="2"/>
  <c r="BK204" i="2"/>
  <c r="BK197" i="2"/>
  <c r="BK191" i="2"/>
  <c r="BK179" i="2"/>
  <c r="J170" i="2"/>
  <c r="BK155" i="2"/>
  <c r="J151" i="2"/>
  <c r="J146" i="2"/>
  <c r="J245" i="3"/>
  <c r="BK227" i="3"/>
  <c r="J219" i="3"/>
  <c r="J215" i="3"/>
  <c r="BK207" i="3"/>
  <c r="BK200" i="3"/>
  <c r="J193" i="3"/>
  <c r="J180" i="3"/>
  <c r="J172" i="3"/>
  <c r="J163" i="3"/>
  <c r="J156" i="3"/>
  <c r="J148" i="3"/>
  <c r="J140" i="3"/>
  <c r="J244" i="3"/>
  <c r="BK239" i="3"/>
  <c r="BK230" i="3"/>
  <c r="J217" i="3"/>
  <c r="J207" i="3"/>
  <c r="J198" i="3"/>
  <c r="BK170" i="3"/>
  <c r="BK160" i="3"/>
  <c r="BK154" i="3"/>
  <c r="J143" i="3"/>
  <c r="BK232" i="3"/>
  <c r="BK226" i="3"/>
  <c r="BK218" i="3"/>
  <c r="BK209" i="3"/>
  <c r="BK198" i="3"/>
  <c r="J189" i="3"/>
  <c r="J170" i="3"/>
  <c r="BK165" i="3"/>
  <c r="J157" i="3"/>
  <c r="BK149" i="3"/>
  <c r="BK215" i="3"/>
  <c r="J203" i="3"/>
  <c r="J192" i="3"/>
  <c r="BK185" i="3"/>
  <c r="J178" i="3"/>
  <c r="J169" i="3"/>
  <c r="J160" i="3"/>
  <c r="J147" i="3"/>
  <c r="J138" i="3"/>
  <c r="BK143" i="2" l="1"/>
  <c r="J143" i="2" s="1"/>
  <c r="J98" i="2" s="1"/>
  <c r="BK152" i="2"/>
  <c r="J152" i="2" s="1"/>
  <c r="J99" i="2" s="1"/>
  <c r="BK159" i="2"/>
  <c r="J159" i="2" s="1"/>
  <c r="J100" i="2" s="1"/>
  <c r="BK186" i="2"/>
  <c r="J186" i="2"/>
  <c r="J101" i="2" s="1"/>
  <c r="BK218" i="2"/>
  <c r="J218" i="2"/>
  <c r="J104" i="2"/>
  <c r="R221" i="2"/>
  <c r="BK233" i="2"/>
  <c r="J233" i="2"/>
  <c r="J107" i="2"/>
  <c r="BK249" i="2"/>
  <c r="J249" i="2" s="1"/>
  <c r="J109" i="2" s="1"/>
  <c r="BK260" i="2"/>
  <c r="J260" i="2"/>
  <c r="J110" i="2" s="1"/>
  <c r="BK264" i="2"/>
  <c r="J264" i="2"/>
  <c r="J111" i="2" s="1"/>
  <c r="BK288" i="2"/>
  <c r="J288" i="2" s="1"/>
  <c r="J112" i="2" s="1"/>
  <c r="BK332" i="2"/>
  <c r="J332" i="2" s="1"/>
  <c r="J113" i="2" s="1"/>
  <c r="BK341" i="2"/>
  <c r="J341" i="2"/>
  <c r="J114" i="2" s="1"/>
  <c r="BK346" i="2"/>
  <c r="J346" i="2"/>
  <c r="J115" i="2"/>
  <c r="BK352" i="2"/>
  <c r="J352" i="2" s="1"/>
  <c r="J116" i="2" s="1"/>
  <c r="BK358" i="2"/>
  <c r="J358" i="2" s="1"/>
  <c r="J117" i="2" s="1"/>
  <c r="BK362" i="2"/>
  <c r="J362" i="2"/>
  <c r="J118" i="2" s="1"/>
  <c r="T367" i="2"/>
  <c r="P137" i="3"/>
  <c r="P146" i="3"/>
  <c r="P152" i="3"/>
  <c r="P161" i="3"/>
  <c r="T179" i="3"/>
  <c r="P191" i="3"/>
  <c r="R197" i="3"/>
  <c r="R205" i="3"/>
  <c r="P221" i="3"/>
  <c r="T143" i="2"/>
  <c r="T152" i="2"/>
  <c r="P159" i="2"/>
  <c r="T186" i="2"/>
  <c r="P218" i="2"/>
  <c r="BK221" i="2"/>
  <c r="J221" i="2"/>
  <c r="J105" i="2"/>
  <c r="R233" i="2"/>
  <c r="R249" i="2"/>
  <c r="R260" i="2"/>
  <c r="T264" i="2"/>
  <c r="T288" i="2"/>
  <c r="R332" i="2"/>
  <c r="R341" i="2"/>
  <c r="P346" i="2"/>
  <c r="P352" i="2"/>
  <c r="R358" i="2"/>
  <c r="R362" i="2"/>
  <c r="R367" i="2"/>
  <c r="R137" i="3"/>
  <c r="T146" i="3"/>
  <c r="T152" i="3"/>
  <c r="R161" i="3"/>
  <c r="P179" i="3"/>
  <c r="T191" i="3"/>
  <c r="T197" i="3"/>
  <c r="BK210" i="3"/>
  <c r="J210" i="3" s="1"/>
  <c r="J109" i="3" s="1"/>
  <c r="T210" i="3"/>
  <c r="BK229" i="3"/>
  <c r="J229" i="3" s="1"/>
  <c r="J111" i="3" s="1"/>
  <c r="T229" i="3"/>
  <c r="R240" i="3"/>
  <c r="P243" i="3"/>
  <c r="P143" i="2"/>
  <c r="P152" i="2"/>
  <c r="R159" i="2"/>
  <c r="P186" i="2"/>
  <c r="R218" i="2"/>
  <c r="T221" i="2"/>
  <c r="T233" i="2"/>
  <c r="T249" i="2"/>
  <c r="T260" i="2"/>
  <c r="P264" i="2"/>
  <c r="R288" i="2"/>
  <c r="T332" i="2"/>
  <c r="T341" i="2"/>
  <c r="R346" i="2"/>
  <c r="R352" i="2"/>
  <c r="T358" i="2"/>
  <c r="T362" i="2"/>
  <c r="P367" i="2"/>
  <c r="T137" i="3"/>
  <c r="BK152" i="3"/>
  <c r="J152" i="3" s="1"/>
  <c r="J100" i="3" s="1"/>
  <c r="BK161" i="3"/>
  <c r="J161" i="3" s="1"/>
  <c r="J101" i="3" s="1"/>
  <c r="BK179" i="3"/>
  <c r="J179" i="3"/>
  <c r="J102" i="3" s="1"/>
  <c r="BK191" i="3"/>
  <c r="J191" i="3"/>
  <c r="J105" i="3"/>
  <c r="R191" i="3"/>
  <c r="P197" i="3"/>
  <c r="P205" i="3"/>
  <c r="P210" i="3"/>
  <c r="BK221" i="3"/>
  <c r="J221" i="3" s="1"/>
  <c r="J110" i="3" s="1"/>
  <c r="T221" i="3"/>
  <c r="R229" i="3"/>
  <c r="BK240" i="3"/>
  <c r="J240" i="3"/>
  <c r="J114" i="3"/>
  <c r="T240" i="3"/>
  <c r="R243" i="3"/>
  <c r="R143" i="2"/>
  <c r="R152" i="2"/>
  <c r="T159" i="2"/>
  <c r="R186" i="2"/>
  <c r="T218" i="2"/>
  <c r="P221" i="2"/>
  <c r="P233" i="2"/>
  <c r="P249" i="2"/>
  <c r="P260" i="2"/>
  <c r="R264" i="2"/>
  <c r="P288" i="2"/>
  <c r="P332" i="2"/>
  <c r="P341" i="2"/>
  <c r="T346" i="2"/>
  <c r="T352" i="2"/>
  <c r="P358" i="2"/>
  <c r="P362" i="2"/>
  <c r="BK367" i="2"/>
  <c r="J367" i="2"/>
  <c r="J119" i="2" s="1"/>
  <c r="BK137" i="3"/>
  <c r="J137" i="3"/>
  <c r="J98" i="3"/>
  <c r="BK146" i="3"/>
  <c r="J146" i="3" s="1"/>
  <c r="J99" i="3" s="1"/>
  <c r="R146" i="3"/>
  <c r="R152" i="3"/>
  <c r="T161" i="3"/>
  <c r="R179" i="3"/>
  <c r="BK197" i="3"/>
  <c r="J197" i="3" s="1"/>
  <c r="J106" i="3" s="1"/>
  <c r="BK205" i="3"/>
  <c r="J205" i="3"/>
  <c r="J107" i="3" s="1"/>
  <c r="T205" i="3"/>
  <c r="R210" i="3"/>
  <c r="R221" i="3"/>
  <c r="P229" i="3"/>
  <c r="P240" i="3"/>
  <c r="BK243" i="3"/>
  <c r="J243" i="3"/>
  <c r="J115" i="3" s="1"/>
  <c r="T243" i="3"/>
  <c r="BK208" i="3"/>
  <c r="J208" i="3"/>
  <c r="J108" i="3" s="1"/>
  <c r="BK231" i="2"/>
  <c r="J231" i="2"/>
  <c r="J106" i="2"/>
  <c r="BK188" i="3"/>
  <c r="J188" i="3" s="1"/>
  <c r="J103" i="3" s="1"/>
  <c r="BK238" i="3"/>
  <c r="J238" i="3" s="1"/>
  <c r="J113" i="3" s="1"/>
  <c r="BK215" i="2"/>
  <c r="J215" i="2"/>
  <c r="J102" i="2" s="1"/>
  <c r="BK372" i="2"/>
  <c r="J372" i="2"/>
  <c r="J121" i="2" s="1"/>
  <c r="BK236" i="3"/>
  <c r="J236" i="3"/>
  <c r="J112" i="3"/>
  <c r="BK247" i="2"/>
  <c r="J247" i="2" s="1"/>
  <c r="J108" i="2" s="1"/>
  <c r="J131" i="3"/>
  <c r="BF143" i="3"/>
  <c r="BF159" i="3"/>
  <c r="BF164" i="3"/>
  <c r="BF168" i="3"/>
  <c r="BF169" i="3"/>
  <c r="BF172" i="3"/>
  <c r="BF175" i="3"/>
  <c r="BF177" i="3"/>
  <c r="BF183" i="3"/>
  <c r="BF202" i="3"/>
  <c r="BF203" i="3"/>
  <c r="BF207" i="3"/>
  <c r="BF216" i="3"/>
  <c r="BF226" i="3"/>
  <c r="BF227" i="3"/>
  <c r="BF230" i="3"/>
  <c r="BF235" i="3"/>
  <c r="BF242" i="3"/>
  <c r="BK142" i="2"/>
  <c r="J142" i="2"/>
  <c r="J97" i="2"/>
  <c r="E125" i="3"/>
  <c r="BF138" i="3"/>
  <c r="BF141" i="3"/>
  <c r="BF149" i="3"/>
  <c r="BF151" i="3"/>
  <c r="BF153" i="3"/>
  <c r="BF156" i="3"/>
  <c r="BF157" i="3"/>
  <c r="BF158" i="3"/>
  <c r="BF160" i="3"/>
  <c r="BF163" i="3"/>
  <c r="BF181" i="3"/>
  <c r="BF182" i="3"/>
  <c r="BF184" i="3"/>
  <c r="BF187" i="3"/>
  <c r="BF193" i="3"/>
  <c r="BF196" i="3"/>
  <c r="BF200" i="3"/>
  <c r="BF201" i="3"/>
  <c r="BF211" i="3"/>
  <c r="BF217" i="3"/>
  <c r="BF219" i="3"/>
  <c r="BF228" i="3"/>
  <c r="BF231" i="3"/>
  <c r="BF237" i="3"/>
  <c r="J89" i="3"/>
  <c r="J132" i="3"/>
  <c r="BF139" i="3"/>
  <c r="BF142" i="3"/>
  <c r="BF154" i="3"/>
  <c r="BF155" i="3"/>
  <c r="BF165" i="3"/>
  <c r="BF167" i="3"/>
  <c r="BF173" i="3"/>
  <c r="BF174" i="3"/>
  <c r="BF180" i="3"/>
  <c r="BF185" i="3"/>
  <c r="BF189" i="3"/>
  <c r="BF194" i="3"/>
  <c r="BF195" i="3"/>
  <c r="BF198" i="3"/>
  <c r="BF204" i="3"/>
  <c r="BF206" i="3"/>
  <c r="BF209" i="3"/>
  <c r="BF220" i="3"/>
  <c r="BF225" i="3"/>
  <c r="BF233" i="3"/>
  <c r="BF239" i="3"/>
  <c r="BF241" i="3"/>
  <c r="BF245" i="3"/>
  <c r="BF140" i="3"/>
  <c r="BF144" i="3"/>
  <c r="BF145" i="3"/>
  <c r="BF147" i="3"/>
  <c r="BF148" i="3"/>
  <c r="BF150" i="3"/>
  <c r="BF162" i="3"/>
  <c r="BF166" i="3"/>
  <c r="BF170" i="3"/>
  <c r="BF171" i="3"/>
  <c r="BF176" i="3"/>
  <c r="BF178" i="3"/>
  <c r="BF186" i="3"/>
  <c r="BF192" i="3"/>
  <c r="BF199" i="3"/>
  <c r="BF212" i="3"/>
  <c r="BF213" i="3"/>
  <c r="BF214" i="3"/>
  <c r="BF215" i="3"/>
  <c r="BF218" i="3"/>
  <c r="BF222" i="3"/>
  <c r="BF223" i="3"/>
  <c r="BF224" i="3"/>
  <c r="BF232" i="3"/>
  <c r="BF234" i="3"/>
  <c r="BF244" i="3"/>
  <c r="E131" i="2"/>
  <c r="J137" i="2"/>
  <c r="BF144" i="2"/>
  <c r="BF157" i="2"/>
  <c r="BF169" i="2"/>
  <c r="BF170" i="2"/>
  <c r="BF171" i="2"/>
  <c r="BF174" i="2"/>
  <c r="BF187" i="2"/>
  <c r="BF189" i="2"/>
  <c r="BF202" i="2"/>
  <c r="BF203" i="2"/>
  <c r="BF204" i="2"/>
  <c r="BF206" i="2"/>
  <c r="BF209" i="2"/>
  <c r="BF210" i="2"/>
  <c r="BF211" i="2"/>
  <c r="BF212" i="2"/>
  <c r="BF224" i="2"/>
  <c r="BF225" i="2"/>
  <c r="BF227" i="2"/>
  <c r="BF241" i="2"/>
  <c r="BF246" i="2"/>
  <c r="BF250" i="2"/>
  <c r="BF254" i="2"/>
  <c r="BF255" i="2"/>
  <c r="BF257" i="2"/>
  <c r="BF258" i="2"/>
  <c r="BF278" i="2"/>
  <c r="BF284" i="2"/>
  <c r="BF285" i="2"/>
  <c r="BF286" i="2"/>
  <c r="BF291" i="2"/>
  <c r="BF294" i="2"/>
  <c r="BF297" i="2"/>
  <c r="BF302" i="2"/>
  <c r="BF311" i="2"/>
  <c r="BF313" i="2"/>
  <c r="BF315" i="2"/>
  <c r="BF318" i="2"/>
  <c r="BF327" i="2"/>
  <c r="BF328" i="2"/>
  <c r="BF333" i="2"/>
  <c r="BF338" i="2"/>
  <c r="BF344" i="2"/>
  <c r="BF364" i="2"/>
  <c r="BF366" i="2"/>
  <c r="BF369" i="2"/>
  <c r="BF370" i="2"/>
  <c r="BF373" i="2"/>
  <c r="J89" i="2"/>
  <c r="J92" i="2"/>
  <c r="BF147" i="2"/>
  <c r="BF149" i="2"/>
  <c r="BF158" i="2"/>
  <c r="BF160" i="2"/>
  <c r="BF162" i="2"/>
  <c r="BF163" i="2"/>
  <c r="BF164" i="2"/>
  <c r="BF176" i="2"/>
  <c r="BF182" i="2"/>
  <c r="BF188" i="2"/>
  <c r="BF193" i="2"/>
  <c r="BF196" i="2"/>
  <c r="BF201" i="2"/>
  <c r="BF213" i="2"/>
  <c r="BF229" i="2"/>
  <c r="BF230" i="2"/>
  <c r="BF235" i="2"/>
  <c r="BF237" i="2"/>
  <c r="BF238" i="2"/>
  <c r="BF240" i="2"/>
  <c r="BF253" i="2"/>
  <c r="BF262" i="2"/>
  <c r="BF265" i="2"/>
  <c r="BF266" i="2"/>
  <c r="BF280" i="2"/>
  <c r="BF282" i="2"/>
  <c r="BF283" i="2"/>
  <c r="BF290" i="2"/>
  <c r="BF301" i="2"/>
  <c r="BF303" i="2"/>
  <c r="BF304" i="2"/>
  <c r="BF306" i="2"/>
  <c r="BF307" i="2"/>
  <c r="BF310" i="2"/>
  <c r="BF312" i="2"/>
  <c r="BF314" i="2"/>
  <c r="BF321" i="2"/>
  <c r="BF324" i="2"/>
  <c r="BF326" i="2"/>
  <c r="BF329" i="2"/>
  <c r="BF330" i="2"/>
  <c r="BF335" i="2"/>
  <c r="BF340" i="2"/>
  <c r="BF342" i="2"/>
  <c r="BF343" i="2"/>
  <c r="BF345" i="2"/>
  <c r="BF348" i="2"/>
  <c r="BF349" i="2"/>
  <c r="BF351" i="2"/>
  <c r="BF353" i="2"/>
  <c r="BF354" i="2"/>
  <c r="BF355" i="2"/>
  <c r="BF356" i="2"/>
  <c r="BF359" i="2"/>
  <c r="BF365" i="2"/>
  <c r="BF150" i="2"/>
  <c r="BF153" i="2"/>
  <c r="BF154" i="2"/>
  <c r="BF155" i="2"/>
  <c r="BF161" i="2"/>
  <c r="BF165" i="2"/>
  <c r="BF167" i="2"/>
  <c r="BF168" i="2"/>
  <c r="BF173" i="2"/>
  <c r="BF177" i="2"/>
  <c r="BF183" i="2"/>
  <c r="BF185" i="2"/>
  <c r="BF190" i="2"/>
  <c r="BF191" i="2"/>
  <c r="BF192" i="2"/>
  <c r="BF194" i="2"/>
  <c r="BF198" i="2"/>
  <c r="BF199" i="2"/>
  <c r="BF200" i="2"/>
  <c r="BF216" i="2"/>
  <c r="BF219" i="2"/>
  <c r="BF220" i="2"/>
  <c r="BF222" i="2"/>
  <c r="BF223" i="2"/>
  <c r="BF236" i="2"/>
  <c r="BF245" i="2"/>
  <c r="BF248" i="2"/>
  <c r="BF261" i="2"/>
  <c r="BF270" i="2"/>
  <c r="BF272" i="2"/>
  <c r="BF281" i="2"/>
  <c r="BF287" i="2"/>
  <c r="BF292" i="2"/>
  <c r="BF295" i="2"/>
  <c r="BF296" i="2"/>
  <c r="BF298" i="2"/>
  <c r="BF299" i="2"/>
  <c r="BF300" i="2"/>
  <c r="BF305" i="2"/>
  <c r="BF308" i="2"/>
  <c r="BF309" i="2"/>
  <c r="BF316" i="2"/>
  <c r="BF317" i="2"/>
  <c r="BF319" i="2"/>
  <c r="BF322" i="2"/>
  <c r="BF347" i="2"/>
  <c r="BF350" i="2"/>
  <c r="BF363" i="2"/>
  <c r="BF368" i="2"/>
  <c r="BF145" i="2"/>
  <c r="BF146" i="2"/>
  <c r="BF148" i="2"/>
  <c r="BF151" i="2"/>
  <c r="BF156" i="2"/>
  <c r="BF166" i="2"/>
  <c r="BF172" i="2"/>
  <c r="BF175" i="2"/>
  <c r="BF178" i="2"/>
  <c r="BF179" i="2"/>
  <c r="BF180" i="2"/>
  <c r="BF181" i="2"/>
  <c r="BF184" i="2"/>
  <c r="BF195" i="2"/>
  <c r="BF197" i="2"/>
  <c r="BF205" i="2"/>
  <c r="BF207" i="2"/>
  <c r="BF208" i="2"/>
  <c r="BF214" i="2"/>
  <c r="BF226" i="2"/>
  <c r="BF228" i="2"/>
  <c r="BF232" i="2"/>
  <c r="BF234" i="2"/>
  <c r="BF239" i="2"/>
  <c r="BF242" i="2"/>
  <c r="BF243" i="2"/>
  <c r="BF244" i="2"/>
  <c r="BF251" i="2"/>
  <c r="BF252" i="2"/>
  <c r="BF256" i="2"/>
  <c r="BF259" i="2"/>
  <c r="BF263" i="2"/>
  <c r="BF267" i="2"/>
  <c r="BF268" i="2"/>
  <c r="BF269" i="2"/>
  <c r="BF271" i="2"/>
  <c r="BF273" i="2"/>
  <c r="BF274" i="2"/>
  <c r="BF275" i="2"/>
  <c r="BF276" i="2"/>
  <c r="BF277" i="2"/>
  <c r="BF279" i="2"/>
  <c r="BF289" i="2"/>
  <c r="BF293" i="2"/>
  <c r="BF320" i="2"/>
  <c r="BF323" i="2"/>
  <c r="BF325" i="2"/>
  <c r="BF331" i="2"/>
  <c r="BF334" i="2"/>
  <c r="BF336" i="2"/>
  <c r="BF337" i="2"/>
  <c r="BF339" i="2"/>
  <c r="BF357" i="2"/>
  <c r="BF360" i="2"/>
  <c r="BF361" i="2"/>
  <c r="J33" i="2"/>
  <c r="AV95" i="1" s="1"/>
  <c r="J33" i="3"/>
  <c r="AV96" i="1" s="1"/>
  <c r="F35" i="3"/>
  <c r="BB96" i="1" s="1"/>
  <c r="F33" i="2"/>
  <c r="AZ95" i="1" s="1"/>
  <c r="F37" i="3"/>
  <c r="BD96" i="1" s="1"/>
  <c r="F36" i="2"/>
  <c r="BC95" i="1" s="1"/>
  <c r="F37" i="2"/>
  <c r="BD95" i="1" s="1"/>
  <c r="F35" i="2"/>
  <c r="BB95" i="1" s="1"/>
  <c r="F33" i="3"/>
  <c r="AZ96" i="1" s="1"/>
  <c r="F36" i="3"/>
  <c r="BC96" i="1" s="1"/>
  <c r="P142" i="2" l="1"/>
  <c r="T217" i="2"/>
  <c r="R190" i="3"/>
  <c r="T190" i="3"/>
  <c r="T135" i="3" s="1"/>
  <c r="R136" i="3"/>
  <c r="T142" i="2"/>
  <c r="T141" i="2"/>
  <c r="P190" i="3"/>
  <c r="P135" i="3" s="1"/>
  <c r="AU96" i="1" s="1"/>
  <c r="P136" i="3"/>
  <c r="R142" i="2"/>
  <c r="T136" i="3"/>
  <c r="R217" i="2"/>
  <c r="P217" i="2"/>
  <c r="BK136" i="3"/>
  <c r="J136" i="3"/>
  <c r="J97" i="3"/>
  <c r="BK190" i="3"/>
  <c r="J190" i="3" s="1"/>
  <c r="J104" i="3" s="1"/>
  <c r="BK371" i="2"/>
  <c r="J371" i="2"/>
  <c r="J120" i="2" s="1"/>
  <c r="BK217" i="2"/>
  <c r="J217" i="2"/>
  <c r="J103" i="2"/>
  <c r="BB94" i="1"/>
  <c r="AX94" i="1"/>
  <c r="BC94" i="1"/>
  <c r="AY94" i="1" s="1"/>
  <c r="F34" i="3"/>
  <c r="BA96" i="1" s="1"/>
  <c r="J34" i="2"/>
  <c r="AW95" i="1" s="1"/>
  <c r="AT95" i="1" s="1"/>
  <c r="F34" i="2"/>
  <c r="BA95" i="1" s="1"/>
  <c r="AZ94" i="1"/>
  <c r="AV94" i="1" s="1"/>
  <c r="AK29" i="1" s="1"/>
  <c r="J34" i="3"/>
  <c r="AW96" i="1" s="1"/>
  <c r="AT96" i="1" s="1"/>
  <c r="BD94" i="1"/>
  <c r="W33" i="1"/>
  <c r="R141" i="2" l="1"/>
  <c r="R135" i="3"/>
  <c r="P141" i="2"/>
  <c r="AU95" i="1" s="1"/>
  <c r="AU94" i="1" s="1"/>
  <c r="BK141" i="2"/>
  <c r="J141" i="2"/>
  <c r="J96" i="2" s="1"/>
  <c r="BK135" i="3"/>
  <c r="J135" i="3" s="1"/>
  <c r="J96" i="3" s="1"/>
  <c r="W32" i="1"/>
  <c r="W31" i="1"/>
  <c r="BA94" i="1"/>
  <c r="W30" i="1" s="1"/>
  <c r="W29" i="1"/>
  <c r="J30" i="2" l="1"/>
  <c r="AG95" i="1" s="1"/>
  <c r="AN95" i="1" s="1"/>
  <c r="J39" i="2"/>
  <c r="AW94" i="1"/>
  <c r="AK30" i="1"/>
  <c r="J30" i="3"/>
  <c r="AG96" i="1" s="1"/>
  <c r="J39" i="3" l="1"/>
  <c r="AN96" i="1"/>
  <c r="AG94" i="1"/>
  <c r="AK26" i="1" s="1"/>
  <c r="AK35" i="1" s="1"/>
  <c r="AT94" i="1"/>
  <c r="AN94" i="1"/>
</calcChain>
</file>

<file path=xl/sharedStrings.xml><?xml version="1.0" encoding="utf-8"?>
<sst xmlns="http://schemas.openxmlformats.org/spreadsheetml/2006/main" count="4873" uniqueCount="1029">
  <si>
    <t>Export Komplet</t>
  </si>
  <si>
    <t/>
  </si>
  <si>
    <t>2.0</t>
  </si>
  <si>
    <t>False</t>
  </si>
  <si>
    <t>{63b2413f-c9c7-49ea-81a9-f7eebe5c85eb}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</si>
  <si>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</si>
  <si>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</si>
  <si>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</si>
  <si>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</si>
  <si>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</si>
  <si>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</si>
  <si>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2021-031</t>
  </si>
  <si>
    <t>Stavba:</t>
  </si>
  <si>
    <t>Rekonštrukcia viacúčelovej budovy kultúrneho domu a obecného úradu, súp.č.190</t>
  </si>
  <si>
    <t>JKSO:</t>
  </si>
  <si>
    <t>KS:</t>
  </si>
  <si>
    <t>Miesto:</t>
  </si>
  <si>
    <t>Záriečie č.s.190, č.p.3/2</t>
  </si>
  <si>
    <t>Dátum:</t>
  </si>
  <si>
    <t>Objednávateľ:</t>
  </si>
  <si>
    <t>IČO:</t>
  </si>
  <si>
    <t>Obec Záriečie, Záriečie č.190, 020 52 Záriečie</t>
  </si>
  <si>
    <t>IČ DPH:</t>
  </si>
  <si>
    <t>Zhotoviteľ:</t>
  </si>
  <si>
    <t>VW - stav, s.r.o , Dubková 9, 020 55 Lazy p/M</t>
  </si>
  <si>
    <t>Projektant:</t>
  </si>
  <si>
    <t>True</t>
  </si>
  <si>
    <t xml:space="preserve"> 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</si>
  <si>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</si>
  <si>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</si>
  <si>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</si>
  <si>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</si>
  <si>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</si>
  <si>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</si>
  <si>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</si>
  <si>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</si>
  <si>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</si>
  <si>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</si>
  <si>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</si>
  <si>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</si>
  <si>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</si>
  <si>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</si>
  <si>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</si>
  <si>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</si>
  <si>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</si>
  <si>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</si>
  <si>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</si>
  <si>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</si>
  <si>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</si>
  <si>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</si>
  <si>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</si>
  <si>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</si>
  <si>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</si>
  <si>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</si>
  <si>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</si>
  <si>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</si>
  <si>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</si>
  <si>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</si>
  <si>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</si>
  <si>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</si>
  <si>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</si>
  <si>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</si>
  <si>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</si>
  <si>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</si>
  <si>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</si>
  <si>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</si>
  <si>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</si>
  <si>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</si>
  <si>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</si>
  <si>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</si>
  <si>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</si>
  <si>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</si>
  <si>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</si>
  <si>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</si>
  <si>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</si>
  <si>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</si>
  <si>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</si>
  <si>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01 - Viacúčelová b...</t>
  </si>
  <si>
    <t>STA</t>
  </si>
  <si>
    <t>{1f09b547-a6a7-4544-99bc-90599963e5fe}</t>
  </si>
  <si>
    <t>2</t>
  </si>
  <si>
    <t>SO 02 - Kotolňa</t>
  </si>
  <si>
    <t>{1722c51a-bee6-4352-805b-6710147b2e25}</t>
  </si>
  <si>
    <t>KRYCÍ LIST ROZPOČTU</t>
  </si>
  <si>
    <t>Objekt:</t>
  </si>
  <si>
    <t>1 - SO 01 - Viacúčelová b...</t>
  </si>
  <si>
    <t>REKAPITULÁCIA ROZPOČTU</t>
  </si>
  <si>
    <t>Kód dielu - Popis</t>
  </si>
  <si>
    <t>Cena celkom [EUR]</t>
  </si>
  <si>
    <t>Náklady z rozpočtu</t>
  </si>
  <si>
    <t>-1</t>
  </si>
  <si>
    <t>D1 - HSV - Práce a dodávky HSV</t>
  </si>
  <si>
    <t xml:space="preserve">    D2 -     2 - Zakladanie</t>
  </si>
  <si>
    <t xml:space="preserve">    D3 -     4 - Vodorovné konštrukcie</t>
  </si>
  <si>
    <t xml:space="preserve">    D4 -     6 - Úpravy povrchov, podlahy, osadenie</t>
  </si>
  <si>
    <t xml:space="preserve">    D5 -     9 - Ostatné konštrukcie a práce-búranie</t>
  </si>
  <si>
    <t xml:space="preserve">    D6 -     99 - Presun hmôt HSV</t>
  </si>
  <si>
    <t>D7 - PSV - Práce a dodávky PSV</t>
  </si>
  <si>
    <t xml:space="preserve">    D8 -     711 - Izolácie proti vode a vlhkosti</t>
  </si>
  <si>
    <t xml:space="preserve">    D9 -     713 - Izolácie tepelné</t>
  </si>
  <si>
    <t xml:space="preserve">    D10 -     722 - Zdravotechnika - vnútorný vodovod</t>
  </si>
  <si>
    <t xml:space="preserve">    D11 -     731 - Ústredné kúrenie, kotolne</t>
  </si>
  <si>
    <t xml:space="preserve">    D12 -     762 - Konštrukcie tesárske</t>
  </si>
  <si>
    <t xml:space="preserve">    D13 -     763 - Konštrukcie - drevostavby</t>
  </si>
  <si>
    <t xml:space="preserve">    D14 -     764 - Konštrukcie klampiarske</t>
  </si>
  <si>
    <t xml:space="preserve">    D15 -     766 - Konštrukcie stolárske</t>
  </si>
  <si>
    <t xml:space="preserve">    D16 -     767 - Konštrukcie doplnkové kovové</t>
  </si>
  <si>
    <t xml:space="preserve">    D17 -     771 - Podlahy z dlaždíc</t>
  </si>
  <si>
    <t xml:space="preserve">    D19 -     775 - Podlahy vlysové a parketové</t>
  </si>
  <si>
    <t xml:space="preserve">    D20 -     776 - Podlahy povlakové</t>
  </si>
  <si>
    <t xml:space="preserve">    D22 -     781 - Dokončovacie práce a obklady</t>
  </si>
  <si>
    <t xml:space="preserve">    D23 -     783 - Dokončovacie práce - nátery</t>
  </si>
  <si>
    <t>D24 - M - Práce a dodávky M</t>
  </si>
  <si>
    <t xml:space="preserve">    D25 - 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</si>
  <si>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</si>
  <si>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</si>
  <si>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</si>
  <si>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</si>
  <si>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</si>
  <si>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</si>
  <si>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</si>
  <si>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</si>
  <si>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</si>
  <si>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</si>
  <si>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</si>
  <si>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</si>
  <si>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</si>
  <si>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HSV - Práce a dodávky HSV</t>
  </si>
  <si>
    <t>ROZPOCET</t>
  </si>
  <si>
    <t>D2</t>
  </si>
  <si>
    <t xml:space="preserve">    2 - Zakladanie</t>
  </si>
  <si>
    <t>K</t>
  </si>
  <si>
    <t>216904111</t>
  </si>
  <si>
    <t>Očistenie plôch tlakovou vodou - základy</t>
  </si>
  <si>
    <t>m2</t>
  </si>
  <si>
    <t>4</t>
  </si>
  <si>
    <t>274313612R</t>
  </si>
  <si>
    <t>Betón základových pásov, prostý tr.C 20/25 - pod rampu</t>
  </si>
  <si>
    <t>m3</t>
  </si>
  <si>
    <t>3</t>
  </si>
  <si>
    <t>132201101.S</t>
  </si>
  <si>
    <t>Výkop ryhy do šírky 600 mm v horn.3 do 100 m3</t>
  </si>
  <si>
    <t>6</t>
  </si>
  <si>
    <t>132201109.S</t>
  </si>
  <si>
    <t>Príplatok k cene za lepivosť pri hĺbení rýh šírky do 600 mm zapažených i nezapažených s urovnaním dna v hornine 3</t>
  </si>
  <si>
    <t>8</t>
  </si>
  <si>
    <t>5</t>
  </si>
  <si>
    <t>162501102.S</t>
  </si>
  <si>
    <t>Vodorovné premiestnenie výkopku po spevnenej ceste z horniny tr.1-4, do 100 m3 na vzdialenosť do 3000 m</t>
  </si>
  <si>
    <t>10</t>
  </si>
  <si>
    <t>167101101.S</t>
  </si>
  <si>
    <t>Nakladanie neuľahnutého výkopku z hornín tr.1-4 do 100 m3</t>
  </si>
  <si>
    <t>12</t>
  </si>
  <si>
    <t>7</t>
  </si>
  <si>
    <t>175101201.S</t>
  </si>
  <si>
    <t>Obsyp objektov sypaninou z vhodných hornín 1 až 4 bez prehodenia sypaniny</t>
  </si>
  <si>
    <t>14</t>
  </si>
  <si>
    <t>M</t>
  </si>
  <si>
    <t>583410004400.S</t>
  </si>
  <si>
    <t>Štrkodrva frakcia 0-63 mm</t>
  </si>
  <si>
    <t>t</t>
  </si>
  <si>
    <t>16</t>
  </si>
  <si>
    <t>D3</t>
  </si>
  <si>
    <t xml:space="preserve">    4 - Vodorovné konštrukcie</t>
  </si>
  <si>
    <t>9</t>
  </si>
  <si>
    <t>411351101</t>
  </si>
  <si>
    <t>Debnenie stropov doskových zhotovenie-dielce</t>
  </si>
  <si>
    <t>411351102</t>
  </si>
  <si>
    <t>Debnenie stropov doskových odstránenie-dielce</t>
  </si>
  <si>
    <t>22</t>
  </si>
  <si>
    <t>11</t>
  </si>
  <si>
    <t>411362021</t>
  </si>
  <si>
    <t>Výstuž stropov doskových, trámových, vložkových,konzolových alebo balkónových, zo zváraných sietí KARI</t>
  </si>
  <si>
    <t>24</t>
  </si>
  <si>
    <t>564752111.S</t>
  </si>
  <si>
    <t>Podklad alebo kryt z kameniva hrubého drveného veľ. 32-63 mm (vibr.štrk) po zhut.hr. 150 mm</t>
  </si>
  <si>
    <t>26</t>
  </si>
  <si>
    <t>13</t>
  </si>
  <si>
    <t>581114113.S</t>
  </si>
  <si>
    <t>Kryt z betónu prostého C 25/30 komunikácií pre peších hr. 100 mm, vr. KARI a debnenia</t>
  </si>
  <si>
    <t>28</t>
  </si>
  <si>
    <t>582137111.SR</t>
  </si>
  <si>
    <t>Kryt cementobetónový s povrchovou metličkovou úpravou hr. 100 mm, vr. debnenia</t>
  </si>
  <si>
    <t>30</t>
  </si>
  <si>
    <t>D4</t>
  </si>
  <si>
    <t xml:space="preserve">    6 - Úpravy povrchov, podlahy, osadenie</t>
  </si>
  <si>
    <t>15</t>
  </si>
  <si>
    <t>612421431</t>
  </si>
  <si>
    <t>Oprava vnútorných vápenných omietok stien, v množstve opravenej plochy nad 30 do 50 % štukových</t>
  </si>
  <si>
    <t>32</t>
  </si>
  <si>
    <t>612471512</t>
  </si>
  <si>
    <t>Príprava podkladu pre vnútorné vápennocem. a vápenné omietky , penetračný náter na savé podklady</t>
  </si>
  <si>
    <t>34</t>
  </si>
  <si>
    <t>17</t>
  </si>
  <si>
    <t>6124811R</t>
  </si>
  <si>
    <t>Potiahnutie vnútorných stien, sklotextílnou mriežkou - iba lokálne</t>
  </si>
  <si>
    <t>36</t>
  </si>
  <si>
    <t>18</t>
  </si>
  <si>
    <t>612423531</t>
  </si>
  <si>
    <t>Omietka rýh v stenách maltou vápennou šírky ryhy do 150 mm omietkou štukovou</t>
  </si>
  <si>
    <t>38</t>
  </si>
  <si>
    <t>19</t>
  </si>
  <si>
    <t>612425931</t>
  </si>
  <si>
    <t>Omietka vápenná vnútorného ostenia okenného alebo dverného štuková</t>
  </si>
  <si>
    <t>40</t>
  </si>
  <si>
    <t>612460232.S</t>
  </si>
  <si>
    <t>Vnútorná omietka stien cementová hrubá, hr. 15 mm</t>
  </si>
  <si>
    <t>42</t>
  </si>
  <si>
    <t>21</t>
  </si>
  <si>
    <t>612481021.S</t>
  </si>
  <si>
    <t>Okenný a dverový plastový dilatačný profil pre hrúbku omietky 6 mm - interiér</t>
  </si>
  <si>
    <t>m</t>
  </si>
  <si>
    <t>44</t>
  </si>
  <si>
    <t>612481041.S</t>
  </si>
  <si>
    <t>Rohový profil z pozinkovaného plechu pre hrúbku tenkovrstvovej omietky 3 mm</t>
  </si>
  <si>
    <t>46</t>
  </si>
  <si>
    <t>23</t>
  </si>
  <si>
    <t>612481021.S.1</t>
  </si>
  <si>
    <t>Okenný a dverový plastový dilatačný profil pre hrúbku omietky 6 mm - exteriér</t>
  </si>
  <si>
    <t>48</t>
  </si>
  <si>
    <t>622422222</t>
  </si>
  <si>
    <t>Oprava vonkajších omietok stien zo suchých zmesí, štukových, členitosť II, opravovaná plocha nad 10% do 20%</t>
  </si>
  <si>
    <t>50</t>
  </si>
  <si>
    <t>25</t>
  </si>
  <si>
    <t>622460124.S</t>
  </si>
  <si>
    <t>Príprava vonkajšieho podkladu stien penetráciou pod omietky a nátery</t>
  </si>
  <si>
    <t>52</t>
  </si>
  <si>
    <t>622461052.S</t>
  </si>
  <si>
    <t>Vonkajšia omietka stien pastovitá silikónová roztieraná, hr. 1,5 mm</t>
  </si>
  <si>
    <t>54</t>
  </si>
  <si>
    <t>27</t>
  </si>
  <si>
    <t>625258258</t>
  </si>
  <si>
    <t>Kontaktný zatepľovací systém hr. 160 mm StoTherm Mineral 1 - dosky z MW, skrutkovacie kotvy</t>
  </si>
  <si>
    <t>56</t>
  </si>
  <si>
    <t>625258267</t>
  </si>
  <si>
    <t>Kontaktný zatepľovací systém ostenia hr. 40 mm StoTherm Mineral 1 - dosky z MW</t>
  </si>
  <si>
    <t>58</t>
  </si>
  <si>
    <t>29</t>
  </si>
  <si>
    <t>625250201.S</t>
  </si>
  <si>
    <t>Kontaktný zatepľovací systém z bieleho EPS hr. 20 mm, skrutkovacie kotvy</t>
  </si>
  <si>
    <t>60</t>
  </si>
  <si>
    <t>625250554.S</t>
  </si>
  <si>
    <t>Kontaktný zatepľovací systém soklovej alebo vodou namáhanej časti hr. 160 mm, skrutkovacie kotvy</t>
  </si>
  <si>
    <t>62</t>
  </si>
  <si>
    <t>31</t>
  </si>
  <si>
    <t>6313121211</t>
  </si>
  <si>
    <t>Doplnenie existujúcich mazanín prostým betónom bez poteru o ploche 1-4 m2 a hr.do 80 mm</t>
  </si>
  <si>
    <t>68</t>
  </si>
  <si>
    <t>625255052.S</t>
  </si>
  <si>
    <t>Systém hydroizolácie a zateplenia balkónov a lodžií s poterom hr. podlahového polystyrénu 50 mm (EPS S)</t>
  </si>
  <si>
    <t>72</t>
  </si>
  <si>
    <t>33</t>
  </si>
  <si>
    <t>625255111.S</t>
  </si>
  <si>
    <t>Systém hydroizolácie a zateplenia balkónov a lodžií - hydroizolačná stierka na báze cementu</t>
  </si>
  <si>
    <t>74</t>
  </si>
  <si>
    <t>632001051.S</t>
  </si>
  <si>
    <t>Zhotovenie jednonásobného penetračného náteru pre potery a stierky</t>
  </si>
  <si>
    <t>76</t>
  </si>
  <si>
    <t>35</t>
  </si>
  <si>
    <t>585520008700.S</t>
  </si>
  <si>
    <t>Penetračný náter na nasiakavé podklady pod potery, samonivelizačné hmoty a stavebné lepidlá</t>
  </si>
  <si>
    <t>kg</t>
  </si>
  <si>
    <t>78</t>
  </si>
  <si>
    <t>6324770051</t>
  </si>
  <si>
    <t>Nivelačná stierka podlahová  hrúbky 3 mm</t>
  </si>
  <si>
    <t>82</t>
  </si>
  <si>
    <t>37</t>
  </si>
  <si>
    <t>632452249.S</t>
  </si>
  <si>
    <t>Cementový poter (vhodný aj ako spádový), pevnosti v tlaku 25 MPa, hr. 50 mm</t>
  </si>
  <si>
    <t>84</t>
  </si>
  <si>
    <t>63245262R</t>
  </si>
  <si>
    <t>Cementová samonivelizačná stierka, pevnosti v tlaku 20 MPa, do hr. 15 mm - vyspravenie 30% plochy</t>
  </si>
  <si>
    <t>86</t>
  </si>
  <si>
    <t>39</t>
  </si>
  <si>
    <t>648991113</t>
  </si>
  <si>
    <t>Osadenie parapetných dosiek z plastických a poloplast., hmôt, š. nad 200 mm</t>
  </si>
  <si>
    <t>88</t>
  </si>
  <si>
    <t>28300001011</t>
  </si>
  <si>
    <t>Parapet plastový biely</t>
  </si>
  <si>
    <t>90</t>
  </si>
  <si>
    <t>D5</t>
  </si>
  <si>
    <t xml:space="preserve">    9 - Ostatné konštrukcie a práce-búranie</t>
  </si>
  <si>
    <t>41</t>
  </si>
  <si>
    <t>113107131.S</t>
  </si>
  <si>
    <t>Odstránenie krytu v ploche do 200 m2 z betónu prostého, hr. vrstvy do 150 mm,  -0,22500t - okap. chodník</t>
  </si>
  <si>
    <t>92</t>
  </si>
  <si>
    <t>113307122.S</t>
  </si>
  <si>
    <t>Odstránenie podkladu v ploche do 200 m2 z kameniva hrubého drveného, hr.100 do 200 mm,  -0,23500t</t>
  </si>
  <si>
    <t>94</t>
  </si>
  <si>
    <t>43</t>
  </si>
  <si>
    <t>919735123.S</t>
  </si>
  <si>
    <t>Rezanie existujúceho betónového krytu alebo podkladu hĺbky nad 100 do 150 mm</t>
  </si>
  <si>
    <t>96</t>
  </si>
  <si>
    <t>941941041</t>
  </si>
  <si>
    <t>Montáž lešenia ľahkého pracovného radového s podlahami šírky nad 1,00 do 1,20 m, výšky do 10 m</t>
  </si>
  <si>
    <t>98</t>
  </si>
  <si>
    <t>45</t>
  </si>
  <si>
    <t>9419410421</t>
  </si>
  <si>
    <t>Demontáž lešenia ľahkého pracovného radového s podlahami šírky nad 1,00 do 1,20 m, výšky nad 10 do 30 m</t>
  </si>
  <si>
    <t>100</t>
  </si>
  <si>
    <t>941941291</t>
  </si>
  <si>
    <t>Príplatok za prvý a každý ďalší i začatý mesiac použitia lešenia ľahkého pracovného radového s podlahami šírky nad 1,00 do 1,20 m, výšky do 10 m</t>
  </si>
  <si>
    <t>102</t>
  </si>
  <si>
    <t>47</t>
  </si>
  <si>
    <t>944944103.S</t>
  </si>
  <si>
    <t>Ochranná sieť na boku lešenia, zo siete s rozmermi 2,5x40 m</t>
  </si>
  <si>
    <t>104</t>
  </si>
  <si>
    <t>944944803.S</t>
  </si>
  <si>
    <t>Demontáž ochrannej siete na boku lešenia, zo siete s rozmermi 2,5x40 m</t>
  </si>
  <si>
    <t>106</t>
  </si>
  <si>
    <t>49</t>
  </si>
  <si>
    <t>941955002</t>
  </si>
  <si>
    <t>Lešenie ľahké pracovné pomocné s výškou lešeňovej podlahy nad 1,20 do 1,90 m</t>
  </si>
  <si>
    <t>108</t>
  </si>
  <si>
    <t>953946201.S</t>
  </si>
  <si>
    <t>Systémový priamy balkónový profil (hliníkový)</t>
  </si>
  <si>
    <t>110</t>
  </si>
  <si>
    <t>51</t>
  </si>
  <si>
    <t>953995427.S</t>
  </si>
  <si>
    <t>Dilatačný profil typ E - priebežný</t>
  </si>
  <si>
    <t>112</t>
  </si>
  <si>
    <t>953945351.S</t>
  </si>
  <si>
    <t>Hliníkový rohový ochranný profil s integrovanou mriežkou</t>
  </si>
  <si>
    <t>114</t>
  </si>
  <si>
    <t>53</t>
  </si>
  <si>
    <t>953995411.S</t>
  </si>
  <si>
    <t>Nadokenný profil so skrytou okapničkou</t>
  </si>
  <si>
    <t>116</t>
  </si>
  <si>
    <t>962032231</t>
  </si>
  <si>
    <t>Búranie muriva alebo vybúranie otvorov plochy nad 4 m2 nadzákladového z tehál pálených, vápenopieskových, cementových na maltu,  -1,90500t</t>
  </si>
  <si>
    <t>118</t>
  </si>
  <si>
    <t>55</t>
  </si>
  <si>
    <t>962081131</t>
  </si>
  <si>
    <t>Búranie muriva priečok zo sklenených tvárnic, hr. do 100 mm,  -0,05500t</t>
  </si>
  <si>
    <t>120</t>
  </si>
  <si>
    <t>965043341.S</t>
  </si>
  <si>
    <t>Búranie podkladov pod dlažby, liatych dlažieb a mazanín,betón s poterom,teracom hr.do 100 mm, plochy nad 4 m2  -2,20000t</t>
  </si>
  <si>
    <t>122</t>
  </si>
  <si>
    <t>57</t>
  </si>
  <si>
    <t>965081712</t>
  </si>
  <si>
    <t>Búranie dlažieb, bez podklad. lôžka z xylolit., alebo keramických dlaždíc hr. do 10 mm,  -0,02000t</t>
  </si>
  <si>
    <t>124</t>
  </si>
  <si>
    <t>968061125</t>
  </si>
  <si>
    <t>Vyvesenie dreveného dverného krídla do suti plochy do 2 m2, -0,02400t</t>
  </si>
  <si>
    <t>ks</t>
  </si>
  <si>
    <t>126</t>
  </si>
  <si>
    <t>59</t>
  </si>
  <si>
    <t>968062246</t>
  </si>
  <si>
    <t>Vybúranie drevených rámov okien jednoduchých plochy do 4 m2,  -0,02700t</t>
  </si>
  <si>
    <t>128</t>
  </si>
  <si>
    <t>978013141</t>
  </si>
  <si>
    <t>Otlčenie omietok stien vnútorných vápenných alebo vápennocementových v rozsahu do 30 %,  -0,01000t</t>
  </si>
  <si>
    <t>130</t>
  </si>
  <si>
    <t>61</t>
  </si>
  <si>
    <t>978015331</t>
  </si>
  <si>
    <t>Otlčenie omietok vonkajších priečelí zložitejších, s vyškriabaním škár, očistením muriva,  v rozsahu do 20 %,  -0,01000t</t>
  </si>
  <si>
    <t>132</t>
  </si>
  <si>
    <t>978059531</t>
  </si>
  <si>
    <t>Odsekanie a odobratie obkladov stien z obkladačiek vnútorných vrátane podkladovej omietky nad 2 m2,  -0,06800t</t>
  </si>
  <si>
    <t>136</t>
  </si>
  <si>
    <t>63</t>
  </si>
  <si>
    <t>979011111</t>
  </si>
  <si>
    <t>Zvislá doprava sutiny a vybúraných hmôt za prvé podlažie nad alebo pod základným podlažím</t>
  </si>
  <si>
    <t>138</t>
  </si>
  <si>
    <t>64</t>
  </si>
  <si>
    <t>979081111</t>
  </si>
  <si>
    <t>Odvoz sutiny a vybúraných hmôt na skládku do 1 km</t>
  </si>
  <si>
    <t>140</t>
  </si>
  <si>
    <t>65</t>
  </si>
  <si>
    <t>979081121</t>
  </si>
  <si>
    <t>Odvoz sutiny a vybúraných hmôt na skládku za každý ďalší 1 km</t>
  </si>
  <si>
    <t>142</t>
  </si>
  <si>
    <t>66</t>
  </si>
  <si>
    <t>979082111</t>
  </si>
  <si>
    <t>Vnútrostavenisková doprava sutiny a vybúraných hmôt do 10 m</t>
  </si>
  <si>
    <t>144</t>
  </si>
  <si>
    <t>67</t>
  </si>
  <si>
    <t>979082121</t>
  </si>
  <si>
    <t>Vnútrostavenisková doprava sutiny a vybúraných hmôt za každých ďalších 5 m</t>
  </si>
  <si>
    <t>146</t>
  </si>
  <si>
    <t>979089012</t>
  </si>
  <si>
    <t>Poplatok za skladovanie - betón, tehly, dlaždice (17 01 ), ostatné</t>
  </si>
  <si>
    <t>148</t>
  </si>
  <si>
    <t>D6</t>
  </si>
  <si>
    <t xml:space="preserve">    99 - Presun hmôt HSV</t>
  </si>
  <si>
    <t>69</t>
  </si>
  <si>
    <t>998011002</t>
  </si>
  <si>
    <t>Presun hmôt pre budovy JKSO 801, 803, 812, zvislá konštr. z tehál, tvárnic, z kovu výšky do 12 m</t>
  </si>
  <si>
    <t>150</t>
  </si>
  <si>
    <t>D7</t>
  </si>
  <si>
    <t>PSV - Práce a dodávky PSV</t>
  </si>
  <si>
    <t>D8</t>
  </si>
  <si>
    <t xml:space="preserve">    711 - Izolácie proti vode a vlhkosti</t>
  </si>
  <si>
    <t>70</t>
  </si>
  <si>
    <t>711211501</t>
  </si>
  <si>
    <t>Jednozlož. hydroizolačná hmota , kúpeľňová hydroizolácia dvojnásobná, ozn. I03 vodorová</t>
  </si>
  <si>
    <t>152</t>
  </si>
  <si>
    <t>71</t>
  </si>
  <si>
    <t>998711102</t>
  </si>
  <si>
    <t>Presun hmôt pre izoláciu proti vode v objektoch výšky nad 6 do 12 m</t>
  </si>
  <si>
    <t>154</t>
  </si>
  <si>
    <t>D9</t>
  </si>
  <si>
    <t xml:space="preserve">    713 - Izolácie tepelné</t>
  </si>
  <si>
    <t>713131143s</t>
  </si>
  <si>
    <t>Montáž parotesnej fólie na stropy</t>
  </si>
  <si>
    <t>156</t>
  </si>
  <si>
    <t>73</t>
  </si>
  <si>
    <t>1540</t>
  </si>
  <si>
    <t>Vysoko parotesná hliníková fólia</t>
  </si>
  <si>
    <t>158</t>
  </si>
  <si>
    <t>713161500</t>
  </si>
  <si>
    <t>Montáž tepelnej izolácie striech šikmých kladená voľne medzi a pod krokvy hr. do 10 cm</t>
  </si>
  <si>
    <t>160</t>
  </si>
  <si>
    <t>75</t>
  </si>
  <si>
    <t>6313670022</t>
  </si>
  <si>
    <t>Sklená vlna  hrúbka 100mm</t>
  </si>
  <si>
    <t>162</t>
  </si>
  <si>
    <t>713161510</t>
  </si>
  <si>
    <t>Montáž tepelnej izolácie striech šikmých kladená voľne medzi a pod krokvy hr. nad 10 cm</t>
  </si>
  <si>
    <t>164</t>
  </si>
  <si>
    <t>77</t>
  </si>
  <si>
    <t>6313670028</t>
  </si>
  <si>
    <t>Sklená vlna  hrúbka 160mm</t>
  </si>
  <si>
    <t>166</t>
  </si>
  <si>
    <t>713161520</t>
  </si>
  <si>
    <t>Montáž tepelnej izolácie striech šikmých prichytená pribitím a vyviazaním na latovanie medzi a pod krokvy hr. do 10 cm</t>
  </si>
  <si>
    <t>168</t>
  </si>
  <si>
    <t>79</t>
  </si>
  <si>
    <t>6313670070</t>
  </si>
  <si>
    <t>Sklená vlna  hrúbka  50 mm</t>
  </si>
  <si>
    <t>170</t>
  </si>
  <si>
    <t>80</t>
  </si>
  <si>
    <t>998713102</t>
  </si>
  <si>
    <t>Presun hmôt pre izolácie tepelné v objektoch výšky nad 6 m do 12 m</t>
  </si>
  <si>
    <t>172</t>
  </si>
  <si>
    <t>D10</t>
  </si>
  <si>
    <t xml:space="preserve">    722 - Zdravotechnika - vnútorný vodovod</t>
  </si>
  <si>
    <t>81</t>
  </si>
  <si>
    <t>722110114ZTI</t>
  </si>
  <si>
    <t>D+M Zdravotechnické zariadenie budovy - viď samostatný rozpočet</t>
  </si>
  <si>
    <t>kpl</t>
  </si>
  <si>
    <t>174</t>
  </si>
  <si>
    <t>725110814.S</t>
  </si>
  <si>
    <t>Demontáž záchoda odsávacieho alebo kombinačného,  -0,03420t</t>
  </si>
  <si>
    <t>súb.</t>
  </si>
  <si>
    <t>176</t>
  </si>
  <si>
    <t>83</t>
  </si>
  <si>
    <t>725119307</t>
  </si>
  <si>
    <t>Montáž záchodovej misy kombinovanej s rovným odpadom</t>
  </si>
  <si>
    <t>178</t>
  </si>
  <si>
    <t>6420133890</t>
  </si>
  <si>
    <t>Misa kombinovaná stojacia , biela</t>
  </si>
  <si>
    <t>180</t>
  </si>
  <si>
    <t>85</t>
  </si>
  <si>
    <t>725130811.S</t>
  </si>
  <si>
    <t>Demontáž pisoárového státia 1 dielnych,  -0,03968t</t>
  </si>
  <si>
    <t>182</t>
  </si>
  <si>
    <t>725210821.S</t>
  </si>
  <si>
    <t>Demontáž umývadiel alebo umývadielok bez výtokovej armatúry,  -0,01946t</t>
  </si>
  <si>
    <t>184</t>
  </si>
  <si>
    <t>87</t>
  </si>
  <si>
    <t>725129201</t>
  </si>
  <si>
    <t>Montáž pisoárového záchodku z bieleho diturvitu bez splachovacej nádrže</t>
  </si>
  <si>
    <t>186</t>
  </si>
  <si>
    <t>6425211400</t>
  </si>
  <si>
    <t>Pisoár biely</t>
  </si>
  <si>
    <t>188</t>
  </si>
  <si>
    <t>89</t>
  </si>
  <si>
    <t>725869301.S</t>
  </si>
  <si>
    <t>Montáž zápachovej uzávierky pre zariaďovacie predmety, umývadlovej do D 40 mm</t>
  </si>
  <si>
    <t>190</t>
  </si>
  <si>
    <t>551620006400.S</t>
  </si>
  <si>
    <t>Zápachová uzávierka - sifón pre umývadlá DN 40</t>
  </si>
  <si>
    <t>192</t>
  </si>
  <si>
    <t>91</t>
  </si>
  <si>
    <t>725219401</t>
  </si>
  <si>
    <t>Montáž umývadla na skrutky do muriva, bez výtokovej armatúry</t>
  </si>
  <si>
    <t>194</t>
  </si>
  <si>
    <t>6421370600</t>
  </si>
  <si>
    <t>Umývadlo  55cm, biele</t>
  </si>
  <si>
    <t>196</t>
  </si>
  <si>
    <t>93</t>
  </si>
  <si>
    <t>725332320</t>
  </si>
  <si>
    <t>Montáž výlevky keramickej závesnej bez výtokovej armatúry</t>
  </si>
  <si>
    <t>198</t>
  </si>
  <si>
    <t>6420144360</t>
  </si>
  <si>
    <t>Výlevka  biela</t>
  </si>
  <si>
    <t>200</t>
  </si>
  <si>
    <t>D11</t>
  </si>
  <si>
    <t xml:space="preserve">    731 - Ústredné kúrenie, kotolne</t>
  </si>
  <si>
    <t>95</t>
  </si>
  <si>
    <t>7311110001</t>
  </si>
  <si>
    <t>D+M vykurovanie - viď samostatný rozpočet</t>
  </si>
  <si>
    <t>202</t>
  </si>
  <si>
    <t>D12</t>
  </si>
  <si>
    <t xml:space="preserve">    762 - Konštrukcie tesárske</t>
  </si>
  <si>
    <t>762421303.S</t>
  </si>
  <si>
    <t>Obloženie stropov alebo strešných podhľadov z dosiek OSB skrutkovaných na zraz hr. dosky 15 mm</t>
  </si>
  <si>
    <t>208</t>
  </si>
  <si>
    <t>97</t>
  </si>
  <si>
    <t>762421500.S</t>
  </si>
  <si>
    <t>Montáž a dodávka obloženia stropov, podkladový rošt</t>
  </si>
  <si>
    <t>210</t>
  </si>
  <si>
    <t>7623412011</t>
  </si>
  <si>
    <t>Montáž latovania jednoduchých striech pre sklon do 60°</t>
  </si>
  <si>
    <t>212</t>
  </si>
  <si>
    <t>99</t>
  </si>
  <si>
    <t>762341003.S</t>
  </si>
  <si>
    <t>Montáž debnenia jednoduchých striech, na krokvy a kontralaty z dosiek s vetracou medzerou</t>
  </si>
  <si>
    <t>214</t>
  </si>
  <si>
    <t>6051506900</t>
  </si>
  <si>
    <t>Hranol mäkké rezivo - omietané smrek , mäkké rezivo</t>
  </si>
  <si>
    <t>216</t>
  </si>
  <si>
    <t>101</t>
  </si>
  <si>
    <t>762341251</t>
  </si>
  <si>
    <t>Montáž kontralát pre sklon do 22°</t>
  </si>
  <si>
    <t>218</t>
  </si>
  <si>
    <t>6051506900.1</t>
  </si>
  <si>
    <t>Hranol mäkké rezivo - omietané smrek hranolček 25-100 cm2 mäkké rezivo</t>
  </si>
  <si>
    <t>220</t>
  </si>
  <si>
    <t>103</t>
  </si>
  <si>
    <t>762341811.S</t>
  </si>
  <si>
    <t>Demontáž debnenia striech rovných, oblúkových do 60° z dosiek hrubých, hobľovaných, -0,01600 t</t>
  </si>
  <si>
    <t>222</t>
  </si>
  <si>
    <t>762395000.S</t>
  </si>
  <si>
    <t>Spojovacie prostriedky pre viazané konštrukcie krovov, debnenie a laťovanie, nadstrešné konštr., spádové kliny - svorky, dosky, klince, pásová oceľ, vruty</t>
  </si>
  <si>
    <t>224</t>
  </si>
  <si>
    <t>105</t>
  </si>
  <si>
    <t>998762102</t>
  </si>
  <si>
    <t>Presun hmôt pre konštrukcie tesárske v objektoch výšky do 12 m</t>
  </si>
  <si>
    <t>226</t>
  </si>
  <si>
    <t>D13</t>
  </si>
  <si>
    <t xml:space="preserve">    763 - Konštrukcie - drevostavby</t>
  </si>
  <si>
    <t>763132210</t>
  </si>
  <si>
    <t>SDK podhľad , závesná dvojvrstvová kca profil montažný CD a nosný UD, dosky GKF hr. 12,5 mm</t>
  </si>
  <si>
    <t>228</t>
  </si>
  <si>
    <t>107</t>
  </si>
  <si>
    <t>763135010</t>
  </si>
  <si>
    <t>Kazetový podhľad  600 x 600 mm, hrana A, konštrukcia viditeľná, doska biela</t>
  </si>
  <si>
    <t>230</t>
  </si>
  <si>
    <t>998763303</t>
  </si>
  <si>
    <t>Presun hmôt pre sádrokartónové konštrukcie v objektoch výšky od 7 do 24 m</t>
  </si>
  <si>
    <t>232</t>
  </si>
  <si>
    <t>D14</t>
  </si>
  <si>
    <t xml:space="preserve">    764 - Konštrukcie klampiarske</t>
  </si>
  <si>
    <t>109</t>
  </si>
  <si>
    <t>764311822</t>
  </si>
  <si>
    <t>Demontáž krytiny hladkej strešnej z tabúľ 2000 x 1000 mm, so sklonom do 30st.,  -0,00732t</t>
  </si>
  <si>
    <t>234</t>
  </si>
  <si>
    <t>764311822L</t>
  </si>
  <si>
    <t>Demontáž jestvujúceho laťovania</t>
  </si>
  <si>
    <t>236</t>
  </si>
  <si>
    <t>111</t>
  </si>
  <si>
    <t>764313281</t>
  </si>
  <si>
    <t>Krytiny hladké z pozinkovaného farbeného PZf plechu, zo zvitkov šírky 670 mm, sklon do 30°</t>
  </si>
  <si>
    <t>238</t>
  </si>
  <si>
    <t>764321221</t>
  </si>
  <si>
    <t>Montáž oplechovania z pozinkovaného PZ plechu, ríms pod nadrímsovým žľabom vrátane podkladového plechu r.š. 500 mm</t>
  </si>
  <si>
    <t>240</t>
  </si>
  <si>
    <t>113</t>
  </si>
  <si>
    <t>1381403002</t>
  </si>
  <si>
    <t>Plech hladký pozinkovaný, hr. 0,6 mm</t>
  </si>
  <si>
    <t>242</t>
  </si>
  <si>
    <t>764352227</t>
  </si>
  <si>
    <t>Žľaby z pozinkovaného PZ plechu, pododkvapové polkruhové r.š. 330 mm</t>
  </si>
  <si>
    <t>244</t>
  </si>
  <si>
    <t>115</t>
  </si>
  <si>
    <t>764322830</t>
  </si>
  <si>
    <t>Demontáž odkvapov na strechách s tvrdou krytinou bez podkladového plechu do 30° rš 400 mm,  -0,00320t</t>
  </si>
  <si>
    <t>246</t>
  </si>
  <si>
    <t>764331830</t>
  </si>
  <si>
    <t>Demontáž lemovania múrov na strechách s tvrdou krytinou, so sklonom do 30st. rš 250 a 330 mm,  -0,00205t</t>
  </si>
  <si>
    <t>248</t>
  </si>
  <si>
    <t>117</t>
  </si>
  <si>
    <t>764351810</t>
  </si>
  <si>
    <t>Demontáž žľabov pododkvap. štvorhranných rovných, oblúkových, do 30° rš 250 a 330 mm,  -0,00347t</t>
  </si>
  <si>
    <t>250</t>
  </si>
  <si>
    <t>764357801</t>
  </si>
  <si>
    <t>Demontáž žľabov medzistrešných a zaatikových rš 1100 mm,  -0,00820t</t>
  </si>
  <si>
    <t>252</t>
  </si>
  <si>
    <t>119</t>
  </si>
  <si>
    <t>764391240</t>
  </si>
  <si>
    <t>Záveterná lišta z pozinkovaného PZ plechu, r.š. 500 mm</t>
  </si>
  <si>
    <t>254</t>
  </si>
  <si>
    <t>764410251</t>
  </si>
  <si>
    <t>Montáž oplechovania parapetov z pozinkovaného PZ plechu, vrátane rohov r.š. 330 mm</t>
  </si>
  <si>
    <t>256</t>
  </si>
  <si>
    <t>121</t>
  </si>
  <si>
    <t>258</t>
  </si>
  <si>
    <t>764454255</t>
  </si>
  <si>
    <t>Zvodové rúry z pozinkovaného PZ plechu, kruhové priemer 150 mm</t>
  </si>
  <si>
    <t>260</t>
  </si>
  <si>
    <t>123</t>
  </si>
  <si>
    <t>7644542551</t>
  </si>
  <si>
    <t>262</t>
  </si>
  <si>
    <t>764752133</t>
  </si>
  <si>
    <t>Montáž odpadného kolena D cez 120 mm</t>
  </si>
  <si>
    <t>264</t>
  </si>
  <si>
    <t>125</t>
  </si>
  <si>
    <t>5534414740</t>
  </si>
  <si>
    <t>Odkvapové systémy - POZINK, koleno lisované, D 150 mm, č. K 150 / 72° PZ</t>
  </si>
  <si>
    <t>266</t>
  </si>
  <si>
    <t>5534414820</t>
  </si>
  <si>
    <t>Odkvapové systémy - POZINK, objímka lisovaná, D 150 mm, hrot 200 mm, č. OD 150 PZ</t>
  </si>
  <si>
    <t>268</t>
  </si>
  <si>
    <t>127</t>
  </si>
  <si>
    <t>764454802</t>
  </si>
  <si>
    <t>Demontáž odpadových rúr kruhových, s priemerom 120 mm,  -0,00285t</t>
  </si>
  <si>
    <t>270</t>
  </si>
  <si>
    <t>764410850</t>
  </si>
  <si>
    <t>Demontáž oplechovania parapetov rš od 100 do 330 mm,  -0,00135t</t>
  </si>
  <si>
    <t>272</t>
  </si>
  <si>
    <t>129</t>
  </si>
  <si>
    <t>765901082</t>
  </si>
  <si>
    <t>Montáž strešnej fólie od 22° do 35°, na krokvy</t>
  </si>
  <si>
    <t>274</t>
  </si>
  <si>
    <t>764900001F</t>
  </si>
  <si>
    <t>Paropriepustná fólia pod strešnú krytinu, kontaktná - 120g/m2</t>
  </si>
  <si>
    <t>276</t>
  </si>
  <si>
    <t>131</t>
  </si>
  <si>
    <t>998764102</t>
  </si>
  <si>
    <t>Presun hmôt pre konštrukcie klampiarske v objektoch výšky nad 6 do 12 m</t>
  </si>
  <si>
    <t>278</t>
  </si>
  <si>
    <t>D15</t>
  </si>
  <si>
    <t xml:space="preserve">    766 - Konštrukcie stolárske</t>
  </si>
  <si>
    <t>766621001</t>
  </si>
  <si>
    <t>Montáž okien plastových jednodielných so zasklením š. 600 mm  x v. 600 mm</t>
  </si>
  <si>
    <t>280</t>
  </si>
  <si>
    <t>133</t>
  </si>
  <si>
    <t>61141042001</t>
  </si>
  <si>
    <t>Plastové okno  H/B 540/560 mm SALAMANDER  OS - p.č. 20</t>
  </si>
  <si>
    <t>282</t>
  </si>
  <si>
    <t>134</t>
  </si>
  <si>
    <t>7666210211</t>
  </si>
  <si>
    <t>Montáž okien plastových jednodielných so zasklením š. 900 mm  x v. 600mm</t>
  </si>
  <si>
    <t>284</t>
  </si>
  <si>
    <t>135</t>
  </si>
  <si>
    <t>61141041001</t>
  </si>
  <si>
    <t>Plastové okno  H/B 840/540 mm SALAMANDER sklopné - p.č. 12</t>
  </si>
  <si>
    <t>286</t>
  </si>
  <si>
    <t>61141041001.1</t>
  </si>
  <si>
    <t>Plastové okno  H/B 690/540 mm SALAMANDER sklopné - p.č. 12</t>
  </si>
  <si>
    <t>288</t>
  </si>
  <si>
    <t>137</t>
  </si>
  <si>
    <t>7666210212</t>
  </si>
  <si>
    <t>Montáž okien plastových trojdielných so zasklením š. 1500 mm  x v. 4500 mm</t>
  </si>
  <si>
    <t>290</t>
  </si>
  <si>
    <t>61141050001</t>
  </si>
  <si>
    <t>Plastové okno  H/B 4450/1440 mm SALAMANDER  OS - p.č.13</t>
  </si>
  <si>
    <t>292</t>
  </si>
  <si>
    <t>139</t>
  </si>
  <si>
    <t>7666210261</t>
  </si>
  <si>
    <t>Montáž okien plastových trojdielných so zasklením š. 900 mm  x v. 2750 mm</t>
  </si>
  <si>
    <t>294</t>
  </si>
  <si>
    <t>61141040001</t>
  </si>
  <si>
    <t>Plastové okno  H/B 2870/790 mm SALAMANDER - p.č. 17</t>
  </si>
  <si>
    <t>296</t>
  </si>
  <si>
    <t>141</t>
  </si>
  <si>
    <t>7666210321</t>
  </si>
  <si>
    <t>Montáž okien plastových jednodielných so zasklením š. 1000 mm  x v. 1000 mm</t>
  </si>
  <si>
    <t>298</t>
  </si>
  <si>
    <t>61141115001</t>
  </si>
  <si>
    <t>Plastové okno  H/B 990/400 mm SALAMANDER sklopné - p.č. 22</t>
  </si>
  <si>
    <t>300</t>
  </si>
  <si>
    <t>143</t>
  </si>
  <si>
    <t>7666210561</t>
  </si>
  <si>
    <t>Montáž okna plastového jednodielneho so zasklením š. 1200 mm  x v. 1500 mm</t>
  </si>
  <si>
    <t>302</t>
  </si>
  <si>
    <t>61141140001</t>
  </si>
  <si>
    <t>Plastové okno  H/B 1165/1450 mm SALAMANDER jednokrídlové otváravo-sklopné - p.č. 18</t>
  </si>
  <si>
    <t>304</t>
  </si>
  <si>
    <t>145</t>
  </si>
  <si>
    <t>7666210711</t>
  </si>
  <si>
    <t>Montáž okna plastového jednodielneho so zasklením š. 1500 mm  x v. 600 mm</t>
  </si>
  <si>
    <t>306</t>
  </si>
  <si>
    <t>61141111001</t>
  </si>
  <si>
    <t>Plastové okno  H/B 1440/ 530 mm SALAMANDER sklopné - p.č. 23</t>
  </si>
  <si>
    <t>308</t>
  </si>
  <si>
    <t>147</t>
  </si>
  <si>
    <t>7666210761</t>
  </si>
  <si>
    <t>Montáž okna plastového jednodielneho so zasklením š. 1500 mm  x v. 1500 mm</t>
  </si>
  <si>
    <t>310</t>
  </si>
  <si>
    <t>61141170001</t>
  </si>
  <si>
    <t>Plastové okno  H/B 1440/1450 mm SALAMANDER jednokrídlové otváravo-sklopné - p.č.11</t>
  </si>
  <si>
    <t>312</t>
  </si>
  <si>
    <t>149</t>
  </si>
  <si>
    <t>7666213351</t>
  </si>
  <si>
    <t>Montáž okien plastových šesťdielných  so zasklením š. 2250 mm  x v. 2650 mm</t>
  </si>
  <si>
    <t>314</t>
  </si>
  <si>
    <t>61141220001</t>
  </si>
  <si>
    <t>Plastové okno  H/B 2600/2150 mm SALAMANDER šesťdielne otváravé, otvaravo-sklopné - p.č. 21</t>
  </si>
  <si>
    <t>316</t>
  </si>
  <si>
    <t>151</t>
  </si>
  <si>
    <t>7666213352</t>
  </si>
  <si>
    <t>Montáž okien plastových štvordielných  so zasklením š. 3575 mm  x v. 2250 mm</t>
  </si>
  <si>
    <t>318</t>
  </si>
  <si>
    <t>61141219001</t>
  </si>
  <si>
    <t>Plastové okno  H/B 2250/3470 mm SALAMANDER fixné - p.č. 29</t>
  </si>
  <si>
    <t>320</t>
  </si>
  <si>
    <t>153</t>
  </si>
  <si>
    <t>7666410321</t>
  </si>
  <si>
    <t>Montáž dverí plastových balkónových jednodielnych so zasklením v. 2,4 m  x š. 0,9 m</t>
  </si>
  <si>
    <t>326</t>
  </si>
  <si>
    <t>61141238001</t>
  </si>
  <si>
    <t>Plastové balkónové dvere  H/B 2400/  850 mm SALAMANDER  O - p.č. 19</t>
  </si>
  <si>
    <t>328</t>
  </si>
  <si>
    <t>155</t>
  </si>
  <si>
    <t>766641034H1</t>
  </si>
  <si>
    <t>Montáž dverí hliníkových vchodových dvojdielnych so zasklením v. 3,0 m  x š. 2,75 m</t>
  </si>
  <si>
    <t>330</t>
  </si>
  <si>
    <t>61141240001d25</t>
  </si>
  <si>
    <t>Hliníkové  dvere  H/B 3090/2690 mm  otváravé - zostava p.č.25</t>
  </si>
  <si>
    <t>332</t>
  </si>
  <si>
    <t>157</t>
  </si>
  <si>
    <t>766641034H2</t>
  </si>
  <si>
    <t>Montáž dverí hliníkových dvojdielnych 2250/3000 mm</t>
  </si>
  <si>
    <t>334</t>
  </si>
  <si>
    <t>6114123001d26</t>
  </si>
  <si>
    <t>Hliníkové dvere dvojdielne 2120/2800 mm - zostava p.č.26</t>
  </si>
  <si>
    <t>336</t>
  </si>
  <si>
    <t>159</t>
  </si>
  <si>
    <t>6114123001d26.1</t>
  </si>
  <si>
    <t>Hliníkové dvere dvojdielne 1400/2570 mm - zostava p.č.26</t>
  </si>
  <si>
    <t>338</t>
  </si>
  <si>
    <t>766641264H3</t>
  </si>
  <si>
    <t>Montáž dverí hliníkových dvojdielnych 3000/3000 mm</t>
  </si>
  <si>
    <t>340</t>
  </si>
  <si>
    <t>161</t>
  </si>
  <si>
    <t>6114165300d28</t>
  </si>
  <si>
    <t>Hliníkové dvere dvojdielne 2940/3100 mm  - zostava p.č. 28</t>
  </si>
  <si>
    <t>342</t>
  </si>
  <si>
    <t>766661112</t>
  </si>
  <si>
    <t>Montáž dverového krídla kompletiz.otváravého do oceľovej alebo fošňovej zárubne, jednokrídlové</t>
  </si>
  <si>
    <t>344</t>
  </si>
  <si>
    <t>163</t>
  </si>
  <si>
    <t>6116017100</t>
  </si>
  <si>
    <t>Dvere vnútorné hladké plné jednokrídlové   80x197 cm prefa</t>
  </si>
  <si>
    <t>346</t>
  </si>
  <si>
    <t>6116011100</t>
  </si>
  <si>
    <t>Dvere vnútorné hladké plné jednokrídlové   60x197 cm prefa</t>
  </si>
  <si>
    <t>348</t>
  </si>
  <si>
    <t>165</t>
  </si>
  <si>
    <t>6116014100</t>
  </si>
  <si>
    <t>Dvere vnútorné hladké plné jednokrídlové   70x197 cm prefa</t>
  </si>
  <si>
    <t>350</t>
  </si>
  <si>
    <t>766661132</t>
  </si>
  <si>
    <t>Montáž dverového krídla kompletiz.otváravého do oceľovej alebo fošňovej zárubne, dvojkrídlové</t>
  </si>
  <si>
    <t>352</t>
  </si>
  <si>
    <t>167</t>
  </si>
  <si>
    <t>6116029700</t>
  </si>
  <si>
    <t>Dvere vnútorné hladké plné dvojkrídlové   145x197 cm prefa</t>
  </si>
  <si>
    <t>354</t>
  </si>
  <si>
    <t>766694985.S</t>
  </si>
  <si>
    <t>Demontáž parapetnej dosky plastovej šírky do 300 mm, dĺžky do 1600 mm, -0,003t</t>
  </si>
  <si>
    <t>356</t>
  </si>
  <si>
    <t>169</t>
  </si>
  <si>
    <t>766694986.S</t>
  </si>
  <si>
    <t>Demontáž parapetnej dosky plastovej šírky do 300 mm, dĺžky nad 1600 mm, -0,006t</t>
  </si>
  <si>
    <t>358</t>
  </si>
  <si>
    <t>766411821.S</t>
  </si>
  <si>
    <t>Demontáž obloženia stien panelmi, palub. doskami,  -0,01098t</t>
  </si>
  <si>
    <t>360</t>
  </si>
  <si>
    <t>171</t>
  </si>
  <si>
    <t>766411822.S</t>
  </si>
  <si>
    <t>Demontáž obloženia stien panelmi, podkladových roštov,  -0,00800t</t>
  </si>
  <si>
    <t>362</t>
  </si>
  <si>
    <t>766421821.S</t>
  </si>
  <si>
    <t>Demontáž obloženia podhľadu stien, palub.doskami,  -0,01000t</t>
  </si>
  <si>
    <t>364</t>
  </si>
  <si>
    <t>173</t>
  </si>
  <si>
    <t>766421822.S</t>
  </si>
  <si>
    <t>Demontáž obloženia podhľadu stien, podkladových roštov,  -0,00800t</t>
  </si>
  <si>
    <t>366</t>
  </si>
  <si>
    <t>998766102</t>
  </si>
  <si>
    <t>Presun hmot pre konštrukcie stolárske v objektoch výšky nad 6 do 12 m</t>
  </si>
  <si>
    <t>368</t>
  </si>
  <si>
    <t>D16</t>
  </si>
  <si>
    <t xml:space="preserve">    767 - Konštrukcie doplnkové kovové</t>
  </si>
  <si>
    <t>175</t>
  </si>
  <si>
    <t>767161120</t>
  </si>
  <si>
    <t>Montáž zábradlia rovného z rúrok do muriva, s hmotnosťou 1 metra zábradlia do 30 kg</t>
  </si>
  <si>
    <t>370</t>
  </si>
  <si>
    <t>55391536001</t>
  </si>
  <si>
    <t>Zábradlový systém pozinkovaný s výplňou zo zvarovanej siete - podľa PD</t>
  </si>
  <si>
    <t>372</t>
  </si>
  <si>
    <t>177</t>
  </si>
  <si>
    <t>767657220.S</t>
  </si>
  <si>
    <t>Montáž vrát zdvíhacích, osadzovaných do oceľovej zárubne z dielov, s plochou 6-9 m2</t>
  </si>
  <si>
    <t>378</t>
  </si>
  <si>
    <t>553410049100</t>
  </si>
  <si>
    <t>Vráta garážové  vxš 2400x2700 mm, kazetové - p.č.24</t>
  </si>
  <si>
    <t>380</t>
  </si>
  <si>
    <t>179</t>
  </si>
  <si>
    <t>7679951042</t>
  </si>
  <si>
    <t>Montáž ostatných atypických kovových stavebných doplnkových konštrukcií - informačná tabuľa</t>
  </si>
  <si>
    <t>382</t>
  </si>
  <si>
    <t>767995104</t>
  </si>
  <si>
    <t>Montáž ostatných atypických kovových stavebných doplnkových konštrukcií nad 20 do 50 kg - rampa</t>
  </si>
  <si>
    <t>388</t>
  </si>
  <si>
    <t>181</t>
  </si>
  <si>
    <t>13482610001</t>
  </si>
  <si>
    <t>Tyče oceľové prierezu IPE DN 100 mm, ozn. 11 373, podľa  EN ISO S235JRG1</t>
  </si>
  <si>
    <t>390</t>
  </si>
  <si>
    <t>998767101</t>
  </si>
  <si>
    <t>Presun hmôt pre kovové stavebné doplnkové konštrukcie v objektoch výšky do 6 m</t>
  </si>
  <si>
    <t>392</t>
  </si>
  <si>
    <t>D17</t>
  </si>
  <si>
    <t xml:space="preserve">    771 - Podlahy z dlaždíc</t>
  </si>
  <si>
    <t>183</t>
  </si>
  <si>
    <t>771541216.S</t>
  </si>
  <si>
    <t>Montáž podláh z dlaždíc gres kladených do tmelu flexibil. mrazuvzdorného v obmedzenom priestore</t>
  </si>
  <si>
    <t>396</t>
  </si>
  <si>
    <t>59786500901</t>
  </si>
  <si>
    <t>Keramické dlaždice</t>
  </si>
  <si>
    <t>398</t>
  </si>
  <si>
    <t>185</t>
  </si>
  <si>
    <t>771541215</t>
  </si>
  <si>
    <t>Montáž podláh z dlaždíc gres kladených do tmelu flexibil. mrazuvzdorného</t>
  </si>
  <si>
    <t>400</t>
  </si>
  <si>
    <t>998771101</t>
  </si>
  <si>
    <t>Presun hmôt pre podlahy z dlaždíc v objektoch výšky do 6m</t>
  </si>
  <si>
    <t>404</t>
  </si>
  <si>
    <t>D19</t>
  </si>
  <si>
    <t xml:space="preserve">    775 - Podlahy vlysové a parketové</t>
  </si>
  <si>
    <t>187</t>
  </si>
  <si>
    <t>775521800</t>
  </si>
  <si>
    <t>Demontáž drevených podláh vlysových, mozaikových, parketových, pribíjaných, vrátane líšt -0,0150t</t>
  </si>
  <si>
    <t>418</t>
  </si>
  <si>
    <t>775591901R</t>
  </si>
  <si>
    <t>Ostatné opravy na nášľapnej ploche brúsenie podláh strojné s náterom lakom, vr. lokálnej opravy parkiet - P2</t>
  </si>
  <si>
    <t>420</t>
  </si>
  <si>
    <t>189</t>
  </si>
  <si>
    <t>775591902R</t>
  </si>
  <si>
    <t>Ostatné opravy na nášľapnej ploche kamenná dlažba - brúsenie podláh strojné s očistením - P3</t>
  </si>
  <si>
    <t>422</t>
  </si>
  <si>
    <t>775591910R</t>
  </si>
  <si>
    <t>Ostatné opravy na nášľapnej ploche cem. poteru - brúsenie podláh strojné</t>
  </si>
  <si>
    <t>424</t>
  </si>
  <si>
    <t>191</t>
  </si>
  <si>
    <t>998775102</t>
  </si>
  <si>
    <t>Presun hmôt pre podlahy vlysové a parketové v objektoch výšky nad 6 do 12 m</t>
  </si>
  <si>
    <t>426</t>
  </si>
  <si>
    <t>D20</t>
  </si>
  <si>
    <t xml:space="preserve">    776 - Podlahy povlakové</t>
  </si>
  <si>
    <t>776511810</t>
  </si>
  <si>
    <t>Odstránenie povlakových podláh z nášľapnej plochy lepených bez podložky,  -0,00100t</t>
  </si>
  <si>
    <t>428</t>
  </si>
  <si>
    <t>193</t>
  </si>
  <si>
    <t>776521100</t>
  </si>
  <si>
    <t>Lepenie povlakových podláh z plastov PVC bez podkladu z pásov, vr. sokla</t>
  </si>
  <si>
    <t>430</t>
  </si>
  <si>
    <t>776990105</t>
  </si>
  <si>
    <t>Vysávanie podkladu pred kladením povlakovýck podláh</t>
  </si>
  <si>
    <t>440</t>
  </si>
  <si>
    <t>195</t>
  </si>
  <si>
    <t>776990110</t>
  </si>
  <si>
    <t>Penetrovanie podkladu pred kladením povlakových podláh</t>
  </si>
  <si>
    <t>442</t>
  </si>
  <si>
    <t>998776102</t>
  </si>
  <si>
    <t>Presun hmôt pre podlahy povlakové v objektoch výšky nad 6 do 12 m</t>
  </si>
  <si>
    <t>444</t>
  </si>
  <si>
    <t>D22</t>
  </si>
  <si>
    <t xml:space="preserve">    781 - Dokončovacie práce a obklady</t>
  </si>
  <si>
    <t>197</t>
  </si>
  <si>
    <t>781441017</t>
  </si>
  <si>
    <t>Montáž obkladov vnútor. stien z obkladačiek kladených do malty veľ. 300x200 mm</t>
  </si>
  <si>
    <t>450</t>
  </si>
  <si>
    <t>5976582000</t>
  </si>
  <si>
    <t>Obkladačky keramické</t>
  </si>
  <si>
    <t>452</t>
  </si>
  <si>
    <t>199</t>
  </si>
  <si>
    <t>998781101</t>
  </si>
  <si>
    <t>Presun hmôt pre obklady keramické v objektoch výšky do 6 m</t>
  </si>
  <si>
    <t>454</t>
  </si>
  <si>
    <t>D23</t>
  </si>
  <si>
    <t xml:space="preserve">    783 - Dokončovacie práce - nátery</t>
  </si>
  <si>
    <t>783201812</t>
  </si>
  <si>
    <t>Odstránenie starých náterov z kovových stavebných doplnkových konštrukcií oceľovou kefou</t>
  </si>
  <si>
    <t>458</t>
  </si>
  <si>
    <t>201</t>
  </si>
  <si>
    <t>783222100</t>
  </si>
  <si>
    <t>Nátery kov.stav.doplnk.konštr. syntetické farby šedej na vzduchu schnúce dvojnásobné - 70µm</t>
  </si>
  <si>
    <t>460</t>
  </si>
  <si>
    <t>783812930</t>
  </si>
  <si>
    <t>Oprava náterov olejových farby bielej omietok stien dvojnásobné 1x s emailovaním a 1x plným tmelením</t>
  </si>
  <si>
    <t>464</t>
  </si>
  <si>
    <t>203</t>
  </si>
  <si>
    <t>783782203k</t>
  </si>
  <si>
    <t>Nátery tesárskych konštrukcií povrchová impregnácia Bochemitom QB - náter exist. krovu</t>
  </si>
  <si>
    <t>466</t>
  </si>
  <si>
    <t>204</t>
  </si>
  <si>
    <t>784410100</t>
  </si>
  <si>
    <t>Penetrovanie jednonásobné jemnozrnných podkladov výšky do 3,80 m</t>
  </si>
  <si>
    <t>468</t>
  </si>
  <si>
    <t>205</t>
  </si>
  <si>
    <t>784410110</t>
  </si>
  <si>
    <t>Penetrovanie jednonásobné jemnozrnných podkladov výšky nad 3,80 m</t>
  </si>
  <si>
    <t>470</t>
  </si>
  <si>
    <t>206</t>
  </si>
  <si>
    <t>784152271</t>
  </si>
  <si>
    <t>Maľby z maliarskych zmesí Primalex, Farmal, strojne nanášané dvojnásobné, základné na jemnozrnný podklad výšky do 3, 80 m</t>
  </si>
  <si>
    <t>472</t>
  </si>
  <si>
    <t>D24</t>
  </si>
  <si>
    <t>M - Práce a dodávky M</t>
  </si>
  <si>
    <t>D25</t>
  </si>
  <si>
    <t xml:space="preserve">    21-M - Elektromontáže</t>
  </si>
  <si>
    <t>207</t>
  </si>
  <si>
    <t>2100100012</t>
  </si>
  <si>
    <t>D+M elektroinštalácie a bleskozvodu - viď samostatný rozpočet</t>
  </si>
  <si>
    <t>474</t>
  </si>
  <si>
    <t>2 - SO 02 - Kotolňa</t>
  </si>
  <si>
    <t xml:space="preserve">    D2 -     1 - Zemné práce</t>
  </si>
  <si>
    <t xml:space="preserve">    D3 -     2 - Zakladanie</t>
  </si>
  <si>
    <t xml:space="preserve">    D4 -     3 - Zvislé a kompletné konštrukcie</t>
  </si>
  <si>
    <t xml:space="preserve">    D6 -     6 - Úpravy povrchov, podlahy, osadenie</t>
  </si>
  <si>
    <t xml:space="preserve">    D7 -     9 - Ostatné konštrukcie a práce-búranie</t>
  </si>
  <si>
    <t xml:space="preserve">    D8 - </t>
  </si>
  <si>
    <t>D9 - PSV - Práce a dodávky PSV</t>
  </si>
  <si>
    <t xml:space="preserve">    D10 -     711 - Izolácie proti vode a vlhkosti</t>
  </si>
  <si>
    <t xml:space="preserve">    D11 -     713 - Izolácie tepelné</t>
  </si>
  <si>
    <t xml:space="preserve">    D12 -     725 - Zdravotechnika - zariaď. predmety</t>
  </si>
  <si>
    <t xml:space="preserve">    D13 -     731 - Ústredné kúrenie, kotolne</t>
  </si>
  <si>
    <t xml:space="preserve">    D14 -     762 - Konštrukcie tesárske</t>
  </si>
  <si>
    <t xml:space="preserve">    D15 -     764 - Konštrukcie klampiarske</t>
  </si>
  <si>
    <t xml:space="preserve">    D16 -     766 - Konštrukcie stolárske</t>
  </si>
  <si>
    <t xml:space="preserve">    D17 -     767 - Konštrukcie doplnkové kovové</t>
  </si>
  <si>
    <t xml:space="preserve">    D18 -     777 - Podlahy syntetické</t>
  </si>
  <si>
    <t xml:space="preserve">    D19 -     783 - Dokončovacie práce - nátery</t>
  </si>
  <si>
    <t xml:space="preserve">    1 - Zemné práce</t>
  </si>
  <si>
    <t>Odstránenie krytu v ploche do 200 m2 z betónu prostého, hr. vrstvy do 150 mm,  -0,22500t</t>
  </si>
  <si>
    <t>121101111</t>
  </si>
  <si>
    <t>Odstránenie ornice s vodor. premiestn. na hromady, so zložením na vzdialenosť do 100 m a do 100m3</t>
  </si>
  <si>
    <t>132201101</t>
  </si>
  <si>
    <t>132201109</t>
  </si>
  <si>
    <t>162201102</t>
  </si>
  <si>
    <t>Vodorovné premiestnenie výkopku z horniny 1-4 nad 20-50m</t>
  </si>
  <si>
    <t>162501102</t>
  </si>
  <si>
    <t>Vodorovné premiestnenie výkopku  po spevnenej ceste z  horniny tr.1-4, do 100 m3 na vzdialenosť do 3000 m</t>
  </si>
  <si>
    <t>171201201</t>
  </si>
  <si>
    <t>Uloženie sypaniny na skládky do 100 m3</t>
  </si>
  <si>
    <t>171209002</t>
  </si>
  <si>
    <t>Poplatok za skladovanie - zemina a kamenivo (17 05) ostatné</t>
  </si>
  <si>
    <t>271573001</t>
  </si>
  <si>
    <t>Násyp pod základové  konštrukcie so zhutnením zo štrkopiesku fr.0-32 mm</t>
  </si>
  <si>
    <t>273321311</t>
  </si>
  <si>
    <t>Betón základových dosiek, železový (bez výstuže), tr.C 16/20</t>
  </si>
  <si>
    <t>273362021</t>
  </si>
  <si>
    <t>Výstuž základových dosiek zo zvár. sietí KARI</t>
  </si>
  <si>
    <t>274313611</t>
  </si>
  <si>
    <t>Betón základových pásov, prostý tr.C 16/20</t>
  </si>
  <si>
    <t>274361821</t>
  </si>
  <si>
    <t>Výstuž základových pásov z ocele 10505</t>
  </si>
  <si>
    <t xml:space="preserve">    3 - Zvislé a kompletné konštrukcie</t>
  </si>
  <si>
    <t>311272124</t>
  </si>
  <si>
    <t>Murivo nosné (m3) z tvárnic hr. 300 mm P6-650 hladkých, na MVC a maltu (300x249x499)</t>
  </si>
  <si>
    <t>317161313.S</t>
  </si>
  <si>
    <t>Pórobetónový preklad nenosný šírky 125 mm, výšky 249 mm, dĺžky 1250 mm</t>
  </si>
  <si>
    <t>317161551.S</t>
  </si>
  <si>
    <t>Pórobetónový preklad nosný šírky 300 mm, výšky 249 mm, dĺžky 1300 mm</t>
  </si>
  <si>
    <t>317324121</t>
  </si>
  <si>
    <t>Stužujúce vence klenieb obrubné a priečne zo železového betónu tr.C 16/20 v priestore voľnom</t>
  </si>
  <si>
    <t>317354111</t>
  </si>
  <si>
    <t>Debnenie vencov a ríms</t>
  </si>
  <si>
    <t>417351116.S</t>
  </si>
  <si>
    <t>Debnenie bočníc stužujúcich pásov a vencov vrátane vzpier odstránenie</t>
  </si>
  <si>
    <t>317361131</t>
  </si>
  <si>
    <t>Výstuž stužuj. vencov klenieb alebo ukončujúcich ríms z ocele 10505</t>
  </si>
  <si>
    <t>342272103</t>
  </si>
  <si>
    <t>Priečky z tvárnic hr. 125 mm P2-500 hladkých, na MVC a maltu (125x249x599)</t>
  </si>
  <si>
    <t>763138230.S</t>
  </si>
  <si>
    <t>Podhľad SDK závesný na dvojúrovňovej oceľovej podkonštrukcií CD+UD, doska štandardná A 2x12.5 mm</t>
  </si>
  <si>
    <t>612421637</t>
  </si>
  <si>
    <t>Vnútorná omietka vápenná alebo vápennocementová v podlaží a v schodisku stien štuková</t>
  </si>
  <si>
    <t>612481119</t>
  </si>
  <si>
    <t>Potiahnutie vnútorných stien, sklotextílnou mriežkou</t>
  </si>
  <si>
    <t>625250703.S</t>
  </si>
  <si>
    <t>Kontaktný zatepľovací systém z minerálnej vlny hr. 50 mm, skrutkovacie kotvy</t>
  </si>
  <si>
    <t>625250543.S</t>
  </si>
  <si>
    <t>Kontaktný zatepľovací systém soklovej alebo vodou namáhanej časti hr. 50 mm, skrutkovacie kotvy</t>
  </si>
  <si>
    <t>6324510551</t>
  </si>
  <si>
    <t>Poter pieskovocementový hr. 100 mm (krycí nášľapný)</t>
  </si>
  <si>
    <t>642942111</t>
  </si>
  <si>
    <t>Osadenie oceľovej dverovej zárubne alebo rámu, plochy otvoru do 2,5 m2</t>
  </si>
  <si>
    <t>5533190400</t>
  </si>
  <si>
    <t>Zárubňa oceľová CgU 80x197x6cm L</t>
  </si>
  <si>
    <t>28300001001</t>
  </si>
  <si>
    <t>Parapet plastový</t>
  </si>
  <si>
    <t>953995426.S</t>
  </si>
  <si>
    <t>Dilatačný profil typ V - rohový</t>
  </si>
  <si>
    <t>998011001</t>
  </si>
  <si>
    <t>Presun hmôt pre budovy JKSO 801, 803, 812, zvislá konštr. z tehál, tvárnic, z kovu výšky do 6 m</t>
  </si>
  <si>
    <t>711111002</t>
  </si>
  <si>
    <t>Zhotovenie izolácie proti zemnej vlhkosti vodorovná asfaltovým lakom za studena</t>
  </si>
  <si>
    <t>1116315200</t>
  </si>
  <si>
    <t>Lak asfaltový</t>
  </si>
  <si>
    <t>711141559</t>
  </si>
  <si>
    <t>Zhotovenie  izolácie proti zemnej vlhkosti a tlakovej vode vodorovná NAIP pritavením</t>
  </si>
  <si>
    <t>6283221000</t>
  </si>
  <si>
    <t>Asfaltovaný pás pre spodné vrstvy hydroizolačných systémov V 60 S 35</t>
  </si>
  <si>
    <t>998711101</t>
  </si>
  <si>
    <t>Presun hmôt pre izoláciu proti vode v objektoch výšky do 6 m</t>
  </si>
  <si>
    <t xml:space="preserve">    725 - Zdravotechnika - zariaď. predmety</t>
  </si>
  <si>
    <t>Umývadlo, biele</t>
  </si>
  <si>
    <t>7623321201</t>
  </si>
  <si>
    <t>Montáž viazaných konštrukcií krovov striech</t>
  </si>
  <si>
    <t>764410250</t>
  </si>
  <si>
    <t>Oplechovanie parapetov z pozinkovaného PZ plechu, vrátane rohov r.š. 330 mm</t>
  </si>
  <si>
    <t>764430440</t>
  </si>
  <si>
    <t>Oplechovanie muriva a atík z pozinkovaného farbeného PZf plechu, vrátane rohov r.š. 500 mm</t>
  </si>
  <si>
    <t>764454453</t>
  </si>
  <si>
    <t>Zvodové rúry z pozinkovaného farbeného PZf plechu, kruhové priemer 100 mm</t>
  </si>
  <si>
    <t>766621011</t>
  </si>
  <si>
    <t>Montáž okien plastových jednodielných so zasklením š. 750 mm  x v. 500 mm</t>
  </si>
  <si>
    <t>61141021001</t>
  </si>
  <si>
    <t>Plastové okno  H/B 500/750mm</t>
  </si>
  <si>
    <t>766641031H3</t>
  </si>
  <si>
    <t>Montáž dverí oceľových jednodielnych so zasklením v. 2,1 m  x š. 0,8 m</t>
  </si>
  <si>
    <t>6114122200d27</t>
  </si>
  <si>
    <t>Oceľové dvere jednokrídlové 800/2100 mm - p.č.27</t>
  </si>
  <si>
    <t>7679951051</t>
  </si>
  <si>
    <t>D+M ocelovej konštrukcie rebríka</t>
  </si>
  <si>
    <t>D18</t>
  </si>
  <si>
    <t xml:space="preserve">    777 - Podlahy syntetické</t>
  </si>
  <si>
    <t>777615114</t>
  </si>
  <si>
    <t>Nátery epoxidových podláh betónových jednonásobne S 1300</t>
  </si>
  <si>
    <t>783122110Z</t>
  </si>
  <si>
    <t>Nátery oceľ.konštr. syntetické na vzduchu schnúce ťažkých A dvojnásobné - nátery zárubní</t>
  </si>
  <si>
    <t>SK2023312192</t>
  </si>
  <si>
    <t>OO317926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</si>
</sst>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85" workbookViewId="0">
      <selection activeCell="AN9" sqref="AN9"/>
    </sheetView>
  </sheetViews>
  <sheetFormatPr defaultRowHeight="11.25"/>
  <cols>
    <col min="1" max="1" width="8.83203125" style="1" customWidth="1"/>
    <col min="2" max="2" width="1.6640625" style="1" customWidth="1"/>
    <col min="3" max="3" width="4.5" style="1" customWidth="1"/>
    <col min="4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hidden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1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202" t="s">
        <v>11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3" t="s">
        <v>13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1">
        <v>44375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1028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>
        <v>2020615652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>
        <v>46295305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1027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26</v>
      </c>
    </row>
    <row r="17" spans="1:71" s="1" customFormat="1" ht="18.399999999999999" customHeight="1">
      <c r="B17" s="17"/>
      <c r="E17" s="21" t="s">
        <v>27</v>
      </c>
      <c r="AK17" s="23" t="s">
        <v>22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20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27</v>
      </c>
      <c r="AK20" s="23" t="s">
        <v>22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4.45" customHeight="1">
      <c r="B23" s="17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5">
        <f>ROUND(AG94,2)</f>
        <v>456790.25</v>
      </c>
      <c r="AL26" s="206"/>
      <c r="AM26" s="206"/>
      <c r="AN26" s="206"/>
      <c r="AO26" s="20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7" t="s">
        <v>32</v>
      </c>
      <c r="M28" s="207"/>
      <c r="N28" s="207"/>
      <c r="O28" s="207"/>
      <c r="P28" s="207"/>
      <c r="Q28" s="26"/>
      <c r="R28" s="26"/>
      <c r="S28" s="26"/>
      <c r="T28" s="26"/>
      <c r="U28" s="26"/>
      <c r="V28" s="26"/>
      <c r="W28" s="207" t="s">
        <v>33</v>
      </c>
      <c r="X28" s="207"/>
      <c r="Y28" s="207"/>
      <c r="Z28" s="207"/>
      <c r="AA28" s="207"/>
      <c r="AB28" s="207"/>
      <c r="AC28" s="207"/>
      <c r="AD28" s="207"/>
      <c r="AE28" s="207"/>
      <c r="AF28" s="26"/>
      <c r="AG28" s="26"/>
      <c r="AH28" s="26"/>
      <c r="AI28" s="26"/>
      <c r="AJ28" s="26"/>
      <c r="AK28" s="207" t="s">
        <v>34</v>
      </c>
      <c r="AL28" s="207"/>
      <c r="AM28" s="207"/>
      <c r="AN28" s="207"/>
      <c r="AO28" s="207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94">
        <v>0.2</v>
      </c>
      <c r="M29" s="193"/>
      <c r="N29" s="193"/>
      <c r="O29" s="193"/>
      <c r="P29" s="193"/>
      <c r="Q29" s="33"/>
      <c r="R29" s="33"/>
      <c r="S29" s="33"/>
      <c r="T29" s="33"/>
      <c r="U29" s="33"/>
      <c r="V29" s="3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3"/>
      <c r="AG29" s="33"/>
      <c r="AH29" s="33"/>
      <c r="AI29" s="33"/>
      <c r="AJ29" s="33"/>
      <c r="AK29" s="192">
        <f>ROUND(AV94, 2)</f>
        <v>0</v>
      </c>
      <c r="AL29" s="193"/>
      <c r="AM29" s="193"/>
      <c r="AN29" s="193"/>
      <c r="AO29" s="193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37</v>
      </c>
      <c r="L30" s="201">
        <v>0.2</v>
      </c>
      <c r="M30" s="200"/>
      <c r="N30" s="200"/>
      <c r="O30" s="200"/>
      <c r="P30" s="200"/>
      <c r="W30" s="199">
        <f>ROUND(BA94, 2)</f>
        <v>456790.25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91358.05</v>
      </c>
      <c r="AL30" s="200"/>
      <c r="AM30" s="200"/>
      <c r="AN30" s="200"/>
      <c r="AO30" s="200"/>
      <c r="AR30" s="31"/>
    </row>
    <row r="31" spans="1:71" s="3" customFormat="1" ht="14.45" hidden="1" customHeight="1">
      <c r="B31" s="31"/>
      <c r="F31" s="23" t="s">
        <v>38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1"/>
    </row>
    <row r="32" spans="1:71" s="3" customFormat="1" ht="14.45" hidden="1" customHeight="1">
      <c r="B32" s="31"/>
      <c r="F32" s="23" t="s">
        <v>39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1"/>
    </row>
    <row r="33" spans="1:57" s="3" customFormat="1" ht="14.45" hidden="1" customHeight="1">
      <c r="B33" s="31"/>
      <c r="F33" s="32" t="s">
        <v>40</v>
      </c>
      <c r="L33" s="194">
        <v>0</v>
      </c>
      <c r="M33" s="193"/>
      <c r="N33" s="193"/>
      <c r="O33" s="193"/>
      <c r="P33" s="193"/>
      <c r="Q33" s="33"/>
      <c r="R33" s="33"/>
      <c r="S33" s="33"/>
      <c r="T33" s="33"/>
      <c r="U33" s="33"/>
      <c r="V33" s="3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3"/>
      <c r="AG33" s="33"/>
      <c r="AH33" s="33"/>
      <c r="AI33" s="33"/>
      <c r="AJ33" s="33"/>
      <c r="AK33" s="192">
        <v>0</v>
      </c>
      <c r="AL33" s="193"/>
      <c r="AM33" s="193"/>
      <c r="AN33" s="193"/>
      <c r="AO33" s="193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5" t="s">
        <v>43</v>
      </c>
      <c r="Y35" s="196"/>
      <c r="Z35" s="196"/>
      <c r="AA35" s="196"/>
      <c r="AB35" s="196"/>
      <c r="AC35" s="37"/>
      <c r="AD35" s="37"/>
      <c r="AE35" s="37"/>
      <c r="AF35" s="37"/>
      <c r="AG35" s="37"/>
      <c r="AH35" s="37"/>
      <c r="AI35" s="37"/>
      <c r="AJ35" s="37"/>
      <c r="AK35" s="197">
        <f>SUM(AK26:AK33)</f>
        <v>548148.30000000005</v>
      </c>
      <c r="AL35" s="196"/>
      <c r="AM35" s="196"/>
      <c r="AN35" s="196"/>
      <c r="AO35" s="198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 t="str">
        <f>K5</f>
        <v>2021-031</v>
      </c>
      <c r="AR84" s="48"/>
    </row>
    <row r="85" spans="1:91" s="5" customFormat="1" ht="36.950000000000003" customHeight="1">
      <c r="B85" s="49"/>
      <c r="C85" s="50" t="s">
        <v>12</v>
      </c>
      <c r="L85" s="183" t="str">
        <f>K6</f>
        <v>Rekonštrukcia viacúčelovej budovy kultúrneho domu a obecného úradu, súp.č.190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Záriečie č.s.190, č.p.3/2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85">
        <f>IF(AN8= "","",AN8)</f>
        <v>44375</v>
      </c>
      <c r="AN87" s="18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6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Záriečie, Záriečie č.190, 020 52 Záriečie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6" t="str">
        <f>IF(E17="","",E17)</f>
        <v xml:space="preserve"> </v>
      </c>
      <c r="AN89" s="187"/>
      <c r="AO89" s="187"/>
      <c r="AP89" s="187"/>
      <c r="AQ89" s="26"/>
      <c r="AR89" s="27"/>
      <c r="AS89" s="188" t="s">
        <v>51</v>
      </c>
      <c r="AT89" s="18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6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VW - stav, s.r.o , Dubková 9, 020 55 Lazy p/M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6" t="str">
        <f>IF(E20="","",E20)</f>
        <v xml:space="preserve"> </v>
      </c>
      <c r="AN90" s="187"/>
      <c r="AO90" s="187"/>
      <c r="AP90" s="187"/>
      <c r="AQ90" s="26"/>
      <c r="AR90" s="27"/>
      <c r="AS90" s="190"/>
      <c r="AT90" s="19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0"/>
      <c r="AT91" s="19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78" t="s">
        <v>52</v>
      </c>
      <c r="D92" s="179"/>
      <c r="E92" s="179"/>
      <c r="F92" s="179"/>
      <c r="G92" s="179"/>
      <c r="H92" s="57"/>
      <c r="I92" s="180" t="s">
        <v>53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81" t="s">
        <v>54</v>
      </c>
      <c r="AH92" s="179"/>
      <c r="AI92" s="179"/>
      <c r="AJ92" s="179"/>
      <c r="AK92" s="179"/>
      <c r="AL92" s="179"/>
      <c r="AM92" s="179"/>
      <c r="AN92" s="180" t="s">
        <v>55</v>
      </c>
      <c r="AO92" s="179"/>
      <c r="AP92" s="182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6">
        <f>ROUND(SUM(AG95:AG96),2)</f>
        <v>456790.25</v>
      </c>
      <c r="AH94" s="176"/>
      <c r="AI94" s="176"/>
      <c r="AJ94" s="176"/>
      <c r="AK94" s="176"/>
      <c r="AL94" s="176"/>
      <c r="AM94" s="176"/>
      <c r="AN94" s="177">
        <f>SUM(AG94,AT94)</f>
        <v>548148.30000000005</v>
      </c>
      <c r="AO94" s="177"/>
      <c r="AP94" s="177"/>
      <c r="AQ94" s="69" t="s">
        <v>1</v>
      </c>
      <c r="AR94" s="65"/>
      <c r="AS94" s="70">
        <f>ROUND(SUM(AS95:AS96),2)</f>
        <v>0</v>
      </c>
      <c r="AT94" s="71">
        <f>ROUND(SUM(AV94:AW94),2)</f>
        <v>91358.05</v>
      </c>
      <c r="AU94" s="72">
        <f>ROUND(SUM(AU95:AU96),5)</f>
        <v>0</v>
      </c>
      <c r="AV94" s="71">
        <f>ROUND(AZ94*L29,2)</f>
        <v>0</v>
      </c>
      <c r="AW94" s="71">
        <f>ROUND(BA94*L30,2)</f>
        <v>91358.05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456790.25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4.45" customHeight="1">
      <c r="A95" s="76" t="s">
        <v>75</v>
      </c>
      <c r="B95" s="77"/>
      <c r="C95" s="78"/>
      <c r="D95" s="175" t="s">
        <v>76</v>
      </c>
      <c r="E95" s="175"/>
      <c r="F95" s="175"/>
      <c r="G95" s="175"/>
      <c r="H95" s="175"/>
      <c r="I95" s="79"/>
      <c r="J95" s="175" t="s">
        <v>77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'1 - SO 01 - Viacúčelová b...'!J30</f>
        <v>352428.34</v>
      </c>
      <c r="AH95" s="174"/>
      <c r="AI95" s="174"/>
      <c r="AJ95" s="174"/>
      <c r="AK95" s="174"/>
      <c r="AL95" s="174"/>
      <c r="AM95" s="174"/>
      <c r="AN95" s="173">
        <f>SUM(AG95,AT95)</f>
        <v>422914.01</v>
      </c>
      <c r="AO95" s="174"/>
      <c r="AP95" s="174"/>
      <c r="AQ95" s="80" t="s">
        <v>78</v>
      </c>
      <c r="AR95" s="77"/>
      <c r="AS95" s="81">
        <v>0</v>
      </c>
      <c r="AT95" s="82">
        <f>ROUND(SUM(AV95:AW95),2)</f>
        <v>70485.67</v>
      </c>
      <c r="AU95" s="83">
        <f>'1 - SO 01 - Viacúčelová b...'!P141</f>
        <v>0</v>
      </c>
      <c r="AV95" s="82">
        <f>'1 - SO 01 - Viacúčelová b...'!J33</f>
        <v>0</v>
      </c>
      <c r="AW95" s="82">
        <f>'1 - SO 01 - Viacúčelová b...'!J34</f>
        <v>70485.67</v>
      </c>
      <c r="AX95" s="82">
        <f>'1 - SO 01 - Viacúčelová b...'!J35</f>
        <v>0</v>
      </c>
      <c r="AY95" s="82">
        <f>'1 - SO 01 - Viacúčelová b...'!J36</f>
        <v>0</v>
      </c>
      <c r="AZ95" s="82">
        <f>'1 - SO 01 - Viacúčelová b...'!F33</f>
        <v>0</v>
      </c>
      <c r="BA95" s="82">
        <f>'1 - SO 01 - Viacúčelová b...'!F34</f>
        <v>352428.34</v>
      </c>
      <c r="BB95" s="82">
        <f>'1 - SO 01 - Viacúčelová b...'!F35</f>
        <v>0</v>
      </c>
      <c r="BC95" s="82">
        <f>'1 - SO 01 - Viacúčelová b...'!F36</f>
        <v>0</v>
      </c>
      <c r="BD95" s="84">
        <f>'1 - SO 01 - Viacúčelová b...'!F37</f>
        <v>0</v>
      </c>
      <c r="BT95" s="85" t="s">
        <v>76</v>
      </c>
      <c r="BV95" s="85" t="s">
        <v>73</v>
      </c>
      <c r="BW95" s="85" t="s">
        <v>79</v>
      </c>
      <c r="BX95" s="85" t="s">
        <v>4</v>
      </c>
      <c r="CL95" s="85" t="s">
        <v>1</v>
      </c>
      <c r="CM95" s="85" t="s">
        <v>71</v>
      </c>
    </row>
    <row r="96" spans="1:91" s="7" customFormat="1" ht="14.45" customHeight="1">
      <c r="A96" s="76" t="s">
        <v>75</v>
      </c>
      <c r="B96" s="77"/>
      <c r="C96" s="78"/>
      <c r="D96" s="175" t="s">
        <v>80</v>
      </c>
      <c r="E96" s="175"/>
      <c r="F96" s="175"/>
      <c r="G96" s="175"/>
      <c r="H96" s="175"/>
      <c r="I96" s="79"/>
      <c r="J96" s="175" t="s">
        <v>81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3">
        <f>'2 - SO 02 - Kotolňa'!J30</f>
        <v>104361.91</v>
      </c>
      <c r="AH96" s="174"/>
      <c r="AI96" s="174"/>
      <c r="AJ96" s="174"/>
      <c r="AK96" s="174"/>
      <c r="AL96" s="174"/>
      <c r="AM96" s="174"/>
      <c r="AN96" s="173">
        <f>SUM(AG96,AT96)</f>
        <v>125234.29000000001</v>
      </c>
      <c r="AO96" s="174"/>
      <c r="AP96" s="174"/>
      <c r="AQ96" s="80" t="s">
        <v>78</v>
      </c>
      <c r="AR96" s="77"/>
      <c r="AS96" s="86">
        <v>0</v>
      </c>
      <c r="AT96" s="87">
        <f>ROUND(SUM(AV96:AW96),2)</f>
        <v>20872.38</v>
      </c>
      <c r="AU96" s="88">
        <f>'2 - SO 02 - Kotolňa'!P135</f>
        <v>0</v>
      </c>
      <c r="AV96" s="87">
        <f>'2 - SO 02 - Kotolňa'!J33</f>
        <v>0</v>
      </c>
      <c r="AW96" s="87">
        <f>'2 - SO 02 - Kotolňa'!J34</f>
        <v>20872.38</v>
      </c>
      <c r="AX96" s="87">
        <f>'2 - SO 02 - Kotolňa'!J35</f>
        <v>0</v>
      </c>
      <c r="AY96" s="87">
        <f>'2 - SO 02 - Kotolňa'!J36</f>
        <v>0</v>
      </c>
      <c r="AZ96" s="87">
        <f>'2 - SO 02 - Kotolňa'!F33</f>
        <v>0</v>
      </c>
      <c r="BA96" s="87">
        <f>'2 - SO 02 - Kotolňa'!F34</f>
        <v>104361.91</v>
      </c>
      <c r="BB96" s="87">
        <f>'2 - SO 02 - Kotolňa'!F35</f>
        <v>0</v>
      </c>
      <c r="BC96" s="87">
        <f>'2 - SO 02 - Kotolňa'!F36</f>
        <v>0</v>
      </c>
      <c r="BD96" s="89">
        <f>'2 - SO 02 - Kotolňa'!F37</f>
        <v>0</v>
      </c>
      <c r="BT96" s="85" t="s">
        <v>76</v>
      </c>
      <c r="BV96" s="85" t="s">
        <v>73</v>
      </c>
      <c r="BW96" s="85" t="s">
        <v>82</v>
      </c>
      <c r="BX96" s="85" t="s">
        <v>4</v>
      </c>
      <c r="CL96" s="85" t="s">
        <v>1</v>
      </c>
      <c r="CM96" s="85" t="s">
        <v>71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1 - SO 01 - Viacúčelová b...'!C2" display="/"/>
    <hyperlink ref="A96" location="'2 - SO 02 - Kotolňa'!C2" display="/"/>
  </hyperlinks>
  <pageMargins left="0.39374999999999999" right="0.39374999999999999" top="0.39374999999999999" bottom="0.39374999999999999" header="0" footer="0"/>
  <pageSetup paperSize="9" scale="67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74"/>
  <sheetViews>
    <sheetView showGridLines="0" tabSelected="1" topLeftCell="A133" workbookViewId="0">
      <selection activeCell="J12" sqref="J12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1" spans="1:46">
      <c r="A1" s="90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83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7" customHeight="1">
      <c r="B7" s="17"/>
      <c r="E7" s="208" t="str">
        <f>'Rekapitulácia stavby'!K6</f>
        <v>Rekonštrukcia viacúčelovej budovy kultúrneho domu a obecného úradu, súp.č.190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5.6" customHeight="1">
      <c r="A9" s="26"/>
      <c r="B9" s="27"/>
      <c r="C9" s="26"/>
      <c r="D9" s="26"/>
      <c r="E9" s="183" t="s">
        <v>85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44375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1028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>
        <v>2020615652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>
        <v>46295305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24</v>
      </c>
      <c r="F18" s="26"/>
      <c r="G18" s="26"/>
      <c r="H18" s="26"/>
      <c r="I18" s="23" t="s">
        <v>22</v>
      </c>
      <c r="J18" s="21" t="s">
        <v>1027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4.45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31</v>
      </c>
      <c r="E30" s="26"/>
      <c r="F30" s="26"/>
      <c r="G30" s="26"/>
      <c r="H30" s="26"/>
      <c r="I30" s="26"/>
      <c r="J30" s="68">
        <f>ROUND(J141, 2)</f>
        <v>352428.34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35</v>
      </c>
      <c r="E33" s="32" t="s">
        <v>36</v>
      </c>
      <c r="F33" s="97">
        <f>ROUND((SUM(BE141:BE373)),  2)</f>
        <v>0</v>
      </c>
      <c r="G33" s="98"/>
      <c r="H33" s="98"/>
      <c r="I33" s="99">
        <v>0.2</v>
      </c>
      <c r="J33" s="97">
        <f>ROUND(((SUM(BE141:BE373))*I33),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37</v>
      </c>
      <c r="F34" s="100">
        <f>ROUND((SUM(BF141:BF373)),  2)</f>
        <v>352428.34</v>
      </c>
      <c r="G34" s="26"/>
      <c r="H34" s="26"/>
      <c r="I34" s="101">
        <v>0.2</v>
      </c>
      <c r="J34" s="100">
        <f>ROUND(((SUM(BF141:BF373))*I34),  2)</f>
        <v>70485.67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100">
        <f>ROUND((SUM(BG141:BG373)),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100">
        <f>ROUND((SUM(BH141:BH373)),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40</v>
      </c>
      <c r="F37" s="97">
        <f>ROUND((SUM(BI141:BI373)),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41</v>
      </c>
      <c r="E39" s="57"/>
      <c r="F39" s="57"/>
      <c r="G39" s="104" t="s">
        <v>42</v>
      </c>
      <c r="H39" s="105" t="s">
        <v>43</v>
      </c>
      <c r="I39" s="57"/>
      <c r="J39" s="106">
        <f>SUM(J30:J37)</f>
        <v>422914.01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08" t="s">
        <v>47</v>
      </c>
      <c r="G61" s="42" t="s">
        <v>46</v>
      </c>
      <c r="H61" s="29"/>
      <c r="I61" s="29"/>
      <c r="J61" s="109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08" t="s">
        <v>47</v>
      </c>
      <c r="G76" s="42" t="s">
        <v>46</v>
      </c>
      <c r="H76" s="29"/>
      <c r="I76" s="29"/>
      <c r="J76" s="109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7" customHeight="1">
      <c r="A85" s="26"/>
      <c r="B85" s="27"/>
      <c r="C85" s="26"/>
      <c r="D85" s="26"/>
      <c r="E85" s="208" t="str">
        <f>E7</f>
        <v>Rekonštrukcia viacúčelovej budovy kultúrneho domu a obecného úradu, súp.č.190</v>
      </c>
      <c r="F85" s="209"/>
      <c r="G85" s="209"/>
      <c r="H85" s="209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5.6" customHeight="1">
      <c r="A87" s="26"/>
      <c r="B87" s="27"/>
      <c r="C87" s="26"/>
      <c r="D87" s="26"/>
      <c r="E87" s="183" t="str">
        <f>E9</f>
        <v>1 - SO 01 - Viacúčelová b...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Záriečie č.s.190, č.p.3/2</v>
      </c>
      <c r="G89" s="26"/>
      <c r="H89" s="26"/>
      <c r="I89" s="23" t="s">
        <v>18</v>
      </c>
      <c r="J89" s="52">
        <f>IF(J12="","",J12)</f>
        <v>44375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6" customHeight="1">
      <c r="A91" s="26"/>
      <c r="B91" s="27"/>
      <c r="C91" s="23" t="s">
        <v>19</v>
      </c>
      <c r="D91" s="26"/>
      <c r="E91" s="26"/>
      <c r="F91" s="21" t="str">
        <f>E15</f>
        <v>Obec Záriečie, Záriečie č.190, 020 52 Záriečie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6" customHeight="1">
      <c r="A92" s="26"/>
      <c r="B92" s="27"/>
      <c r="C92" s="23" t="s">
        <v>23</v>
      </c>
      <c r="D92" s="26"/>
      <c r="E92" s="26"/>
      <c r="F92" s="21" t="str">
        <f>IF(E18="","",E18)</f>
        <v>VW - stav, s.r.o , Dubková 9, 020 55 Lazy p/M</v>
      </c>
      <c r="G92" s="26"/>
      <c r="H92" s="26"/>
      <c r="I92" s="23" t="s">
        <v>29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87</v>
      </c>
      <c r="D94" s="102"/>
      <c r="E94" s="102"/>
      <c r="F94" s="102"/>
      <c r="G94" s="102"/>
      <c r="H94" s="102"/>
      <c r="I94" s="102"/>
      <c r="J94" s="111" t="s">
        <v>88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89</v>
      </c>
      <c r="D96" s="26"/>
      <c r="E96" s="26"/>
      <c r="F96" s="26"/>
      <c r="G96" s="26"/>
      <c r="H96" s="26"/>
      <c r="I96" s="26"/>
      <c r="J96" s="68">
        <f>J141</f>
        <v>352428.34299999999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2:12" s="9" customFormat="1" ht="24.95" customHeight="1">
      <c r="B97" s="113"/>
      <c r="D97" s="114" t="s">
        <v>91</v>
      </c>
      <c r="E97" s="115"/>
      <c r="F97" s="115"/>
      <c r="G97" s="115"/>
      <c r="H97" s="115"/>
      <c r="I97" s="115"/>
      <c r="J97" s="116">
        <f>J142</f>
        <v>127972.70999999999</v>
      </c>
      <c r="L97" s="113"/>
    </row>
    <row r="98" spans="2:12" s="10" customFormat="1" ht="19.899999999999999" customHeight="1">
      <c r="B98" s="117"/>
      <c r="D98" s="118" t="s">
        <v>92</v>
      </c>
      <c r="E98" s="119"/>
      <c r="F98" s="119"/>
      <c r="G98" s="119"/>
      <c r="H98" s="119"/>
      <c r="I98" s="119"/>
      <c r="J98" s="120">
        <f>J143</f>
        <v>2180.7280000000001</v>
      </c>
      <c r="L98" s="117"/>
    </row>
    <row r="99" spans="2:12" s="10" customFormat="1" ht="19.899999999999999" customHeight="1">
      <c r="B99" s="117"/>
      <c r="D99" s="118" t="s">
        <v>93</v>
      </c>
      <c r="E99" s="119"/>
      <c r="F99" s="119"/>
      <c r="G99" s="119"/>
      <c r="H99" s="119"/>
      <c r="I99" s="119"/>
      <c r="J99" s="120">
        <f>J152</f>
        <v>1937.92</v>
      </c>
      <c r="L99" s="117"/>
    </row>
    <row r="100" spans="2:12" s="10" customFormat="1" ht="19.899999999999999" customHeight="1">
      <c r="B100" s="117"/>
      <c r="D100" s="118" t="s">
        <v>94</v>
      </c>
      <c r="E100" s="119"/>
      <c r="F100" s="119"/>
      <c r="G100" s="119"/>
      <c r="H100" s="119"/>
      <c r="I100" s="119"/>
      <c r="J100" s="120">
        <f>J159</f>
        <v>102441.409</v>
      </c>
      <c r="L100" s="117"/>
    </row>
    <row r="101" spans="2:12" s="10" customFormat="1" ht="19.899999999999999" customHeight="1">
      <c r="B101" s="117"/>
      <c r="D101" s="118" t="s">
        <v>95</v>
      </c>
      <c r="E101" s="119"/>
      <c r="F101" s="119"/>
      <c r="G101" s="119"/>
      <c r="H101" s="119"/>
      <c r="I101" s="119"/>
      <c r="J101" s="120">
        <f>J186</f>
        <v>19151.276000000002</v>
      </c>
      <c r="L101" s="117"/>
    </row>
    <row r="102" spans="2:12" s="10" customFormat="1" ht="19.899999999999999" customHeight="1">
      <c r="B102" s="117"/>
      <c r="D102" s="118" t="s">
        <v>96</v>
      </c>
      <c r="E102" s="119"/>
      <c r="F102" s="119"/>
      <c r="G102" s="119"/>
      <c r="H102" s="119"/>
      <c r="I102" s="119"/>
      <c r="J102" s="120">
        <f>J215</f>
        <v>2261.377</v>
      </c>
      <c r="L102" s="117"/>
    </row>
    <row r="103" spans="2:12" s="9" customFormat="1" ht="24.95" customHeight="1">
      <c r="B103" s="113"/>
      <c r="D103" s="114" t="s">
        <v>97</v>
      </c>
      <c r="E103" s="115"/>
      <c r="F103" s="115"/>
      <c r="G103" s="115"/>
      <c r="H103" s="115"/>
      <c r="I103" s="115"/>
      <c r="J103" s="116">
        <f>J217</f>
        <v>181989.55299999999</v>
      </c>
      <c r="L103" s="113"/>
    </row>
    <row r="104" spans="2:12" s="10" customFormat="1" ht="19.899999999999999" customHeight="1">
      <c r="B104" s="117"/>
      <c r="D104" s="118" t="s">
        <v>98</v>
      </c>
      <c r="E104" s="119"/>
      <c r="F104" s="119"/>
      <c r="G104" s="119"/>
      <c r="H104" s="119"/>
      <c r="I104" s="119"/>
      <c r="J104" s="120">
        <f>J218</f>
        <v>603.18299999999999</v>
      </c>
      <c r="L104" s="117"/>
    </row>
    <row r="105" spans="2:12" s="10" customFormat="1" ht="19.899999999999999" customHeight="1">
      <c r="B105" s="117"/>
      <c r="D105" s="118" t="s">
        <v>99</v>
      </c>
      <c r="E105" s="119"/>
      <c r="F105" s="119"/>
      <c r="G105" s="119"/>
      <c r="H105" s="119"/>
      <c r="I105" s="119"/>
      <c r="J105" s="120">
        <f>J221</f>
        <v>21432.026999999998</v>
      </c>
      <c r="L105" s="117"/>
    </row>
    <row r="106" spans="2:12" s="10" customFormat="1" ht="19.899999999999999" customHeight="1">
      <c r="B106" s="117"/>
      <c r="D106" s="118" t="s">
        <v>100</v>
      </c>
      <c r="E106" s="119"/>
      <c r="F106" s="119"/>
      <c r="G106" s="119"/>
      <c r="H106" s="119"/>
      <c r="I106" s="119"/>
      <c r="J106" s="120">
        <f>J231</f>
        <v>5433.49</v>
      </c>
      <c r="L106" s="117"/>
    </row>
    <row r="107" spans="2:12" s="10" customFormat="1" ht="19.899999999999999" customHeight="1">
      <c r="B107" s="117"/>
      <c r="D107" s="118" t="s">
        <v>100</v>
      </c>
      <c r="E107" s="119"/>
      <c r="F107" s="119"/>
      <c r="G107" s="119"/>
      <c r="H107" s="119"/>
      <c r="I107" s="119"/>
      <c r="J107" s="120">
        <f>J233</f>
        <v>1827.809</v>
      </c>
      <c r="L107" s="117"/>
    </row>
    <row r="108" spans="2:12" s="10" customFormat="1" ht="19.899999999999999" customHeight="1">
      <c r="B108" s="117"/>
      <c r="D108" s="118" t="s">
        <v>101</v>
      </c>
      <c r="E108" s="119"/>
      <c r="F108" s="119"/>
      <c r="G108" s="119"/>
      <c r="H108" s="119"/>
      <c r="I108" s="119"/>
      <c r="J108" s="120">
        <f>J247</f>
        <v>12652.65</v>
      </c>
      <c r="L108" s="117"/>
    </row>
    <row r="109" spans="2:12" s="10" customFormat="1" ht="19.899999999999999" customHeight="1">
      <c r="B109" s="117"/>
      <c r="D109" s="118" t="s">
        <v>102</v>
      </c>
      <c r="E109" s="119"/>
      <c r="F109" s="119"/>
      <c r="G109" s="119"/>
      <c r="H109" s="119"/>
      <c r="I109" s="119"/>
      <c r="J109" s="120">
        <f>J249</f>
        <v>14580.270999999999</v>
      </c>
      <c r="L109" s="117"/>
    </row>
    <row r="110" spans="2:12" s="10" customFormat="1" ht="19.899999999999999" customHeight="1">
      <c r="B110" s="117"/>
      <c r="D110" s="118" t="s">
        <v>103</v>
      </c>
      <c r="E110" s="119"/>
      <c r="F110" s="119"/>
      <c r="G110" s="119"/>
      <c r="H110" s="119"/>
      <c r="I110" s="119"/>
      <c r="J110" s="120">
        <f>J260</f>
        <v>17041.875</v>
      </c>
      <c r="L110" s="117"/>
    </row>
    <row r="111" spans="2:12" s="10" customFormat="1" ht="19.899999999999999" customHeight="1">
      <c r="B111" s="117"/>
      <c r="D111" s="118" t="s">
        <v>104</v>
      </c>
      <c r="E111" s="119"/>
      <c r="F111" s="119"/>
      <c r="G111" s="119"/>
      <c r="H111" s="119"/>
      <c r="I111" s="119"/>
      <c r="J111" s="120">
        <f>J264</f>
        <v>34288.219000000005</v>
      </c>
      <c r="L111" s="117"/>
    </row>
    <row r="112" spans="2:12" s="10" customFormat="1" ht="19.899999999999999" customHeight="1">
      <c r="B112" s="117"/>
      <c r="D112" s="118" t="s">
        <v>105</v>
      </c>
      <c r="E112" s="119"/>
      <c r="F112" s="119"/>
      <c r="G112" s="119"/>
      <c r="H112" s="119"/>
      <c r="I112" s="119"/>
      <c r="J112" s="120">
        <f>J288</f>
        <v>27317.858</v>
      </c>
      <c r="L112" s="117"/>
    </row>
    <row r="113" spans="1:31" s="10" customFormat="1" ht="19.899999999999999" customHeight="1">
      <c r="B113" s="117"/>
      <c r="D113" s="118" t="s">
        <v>106</v>
      </c>
      <c r="E113" s="119"/>
      <c r="F113" s="119"/>
      <c r="G113" s="119"/>
      <c r="H113" s="119"/>
      <c r="I113" s="119"/>
      <c r="J113" s="120">
        <f>J332</f>
        <v>13833.767</v>
      </c>
      <c r="L113" s="117"/>
    </row>
    <row r="114" spans="1:31" s="10" customFormat="1" ht="19.899999999999999" customHeight="1">
      <c r="B114" s="117"/>
      <c r="D114" s="118" t="s">
        <v>107</v>
      </c>
      <c r="E114" s="119"/>
      <c r="F114" s="119"/>
      <c r="G114" s="119"/>
      <c r="H114" s="119"/>
      <c r="I114" s="119"/>
      <c r="J114" s="120">
        <f>J341</f>
        <v>6282.9410000000007</v>
      </c>
      <c r="L114" s="117"/>
    </row>
    <row r="115" spans="1:31" s="10" customFormat="1" ht="19.899999999999999" customHeight="1">
      <c r="B115" s="117"/>
      <c r="D115" s="118" t="s">
        <v>108</v>
      </c>
      <c r="E115" s="119"/>
      <c r="F115" s="119"/>
      <c r="G115" s="119"/>
      <c r="H115" s="119"/>
      <c r="I115" s="119"/>
      <c r="J115" s="120">
        <f>J346</f>
        <v>9859.1419999999998</v>
      </c>
      <c r="L115" s="117"/>
    </row>
    <row r="116" spans="1:31" s="10" customFormat="1" ht="19.899999999999999" customHeight="1">
      <c r="B116" s="117"/>
      <c r="D116" s="118" t="s">
        <v>109</v>
      </c>
      <c r="E116" s="119"/>
      <c r="F116" s="119"/>
      <c r="G116" s="119"/>
      <c r="H116" s="119"/>
      <c r="I116" s="119"/>
      <c r="J116" s="120">
        <f>J352</f>
        <v>1865.5239999999997</v>
      </c>
      <c r="L116" s="117"/>
    </row>
    <row r="117" spans="1:31" s="10" customFormat="1" ht="19.899999999999999" customHeight="1">
      <c r="B117" s="117"/>
      <c r="D117" s="118" t="s">
        <v>110</v>
      </c>
      <c r="E117" s="119"/>
      <c r="F117" s="119"/>
      <c r="G117" s="119"/>
      <c r="H117" s="119"/>
      <c r="I117" s="119"/>
      <c r="J117" s="120">
        <f>J358</f>
        <v>8999.0030000000006</v>
      </c>
      <c r="L117" s="117"/>
    </row>
    <row r="118" spans="1:31" s="10" customFormat="1" ht="19.899999999999999" customHeight="1">
      <c r="B118" s="117"/>
      <c r="D118" s="118" t="s">
        <v>111</v>
      </c>
      <c r="E118" s="119"/>
      <c r="F118" s="119"/>
      <c r="G118" s="119"/>
      <c r="H118" s="119"/>
      <c r="I118" s="119"/>
      <c r="J118" s="120">
        <f>J362</f>
        <v>3012.7640000000001</v>
      </c>
      <c r="L118" s="117"/>
    </row>
    <row r="119" spans="1:31" s="10" customFormat="1" ht="19.899999999999999" customHeight="1">
      <c r="B119" s="117"/>
      <c r="D119" s="118" t="s">
        <v>111</v>
      </c>
      <c r="E119" s="119"/>
      <c r="F119" s="119"/>
      <c r="G119" s="119"/>
      <c r="H119" s="119"/>
      <c r="I119" s="119"/>
      <c r="J119" s="120">
        <f>J367</f>
        <v>2959.03</v>
      </c>
      <c r="L119" s="117"/>
    </row>
    <row r="120" spans="1:31" s="9" customFormat="1" ht="24.95" customHeight="1">
      <c r="B120" s="113"/>
      <c r="D120" s="114" t="s">
        <v>112</v>
      </c>
      <c r="E120" s="115"/>
      <c r="F120" s="115"/>
      <c r="G120" s="115"/>
      <c r="H120" s="115"/>
      <c r="I120" s="115"/>
      <c r="J120" s="116">
        <f>J371</f>
        <v>42466.080000000002</v>
      </c>
      <c r="L120" s="113"/>
    </row>
    <row r="121" spans="1:31" s="10" customFormat="1" ht="19.899999999999999" customHeight="1">
      <c r="B121" s="117"/>
      <c r="D121" s="118" t="s">
        <v>113</v>
      </c>
      <c r="E121" s="119"/>
      <c r="F121" s="119"/>
      <c r="G121" s="119"/>
      <c r="H121" s="119"/>
      <c r="I121" s="119"/>
      <c r="J121" s="120">
        <f>J372</f>
        <v>42466.080000000002</v>
      </c>
      <c r="L121" s="117"/>
    </row>
    <row r="122" spans="1:31" s="2" customFormat="1" ht="21.7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7" spans="1:31" s="2" customFormat="1" ht="6.95" customHeight="1">
      <c r="A127" s="26"/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24.95" customHeight="1">
      <c r="A128" s="26"/>
      <c r="B128" s="27"/>
      <c r="C128" s="18" t="s">
        <v>114</v>
      </c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6.9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2" customHeight="1">
      <c r="A130" s="26"/>
      <c r="B130" s="27"/>
      <c r="C130" s="23" t="s">
        <v>12</v>
      </c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27" customHeight="1">
      <c r="A131" s="26"/>
      <c r="B131" s="27"/>
      <c r="C131" s="26"/>
      <c r="D131" s="26"/>
      <c r="E131" s="208" t="str">
        <f>E7</f>
        <v>Rekonštrukcia viacúčelovej budovy kultúrneho domu a obecného úradu, súp.č.190</v>
      </c>
      <c r="F131" s="209"/>
      <c r="G131" s="209"/>
      <c r="H131" s="209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84</v>
      </c>
      <c r="D132" s="26"/>
      <c r="E132" s="26"/>
      <c r="F132" s="26"/>
      <c r="G132" s="26"/>
      <c r="H132" s="26"/>
      <c r="I132" s="26"/>
      <c r="J132" s="26"/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5.6" customHeight="1">
      <c r="A133" s="26"/>
      <c r="B133" s="27"/>
      <c r="C133" s="26"/>
      <c r="D133" s="26"/>
      <c r="E133" s="183" t="str">
        <f>E9</f>
        <v>1 - SO 01 - Viacúčelová b...</v>
      </c>
      <c r="F133" s="210"/>
      <c r="G133" s="210"/>
      <c r="H133" s="210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6.95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2" customHeight="1">
      <c r="A135" s="26"/>
      <c r="B135" s="27"/>
      <c r="C135" s="23" t="s">
        <v>16</v>
      </c>
      <c r="D135" s="26"/>
      <c r="E135" s="26"/>
      <c r="F135" s="21" t="str">
        <f>F12</f>
        <v>Záriečie č.s.190, č.p.3/2</v>
      </c>
      <c r="G135" s="26"/>
      <c r="H135" s="26"/>
      <c r="I135" s="23" t="s">
        <v>18</v>
      </c>
      <c r="J135" s="52">
        <f>IF(J12="","",J12)</f>
        <v>44375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6.9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2" customFormat="1" ht="15.6" customHeight="1">
      <c r="A137" s="26"/>
      <c r="B137" s="27"/>
      <c r="C137" s="23" t="s">
        <v>19</v>
      </c>
      <c r="D137" s="26"/>
      <c r="E137" s="26"/>
      <c r="F137" s="21" t="str">
        <f>E15</f>
        <v>Obec Záriečie, Záriečie č.190, 020 52 Záriečie</v>
      </c>
      <c r="G137" s="26"/>
      <c r="H137" s="26"/>
      <c r="I137" s="23" t="s">
        <v>25</v>
      </c>
      <c r="J137" s="24" t="str">
        <f>E21</f>
        <v xml:space="preserve"> </v>
      </c>
      <c r="K137" s="26"/>
      <c r="L137" s="39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5" s="2" customFormat="1" ht="15.6" customHeight="1">
      <c r="A138" s="26"/>
      <c r="B138" s="27"/>
      <c r="C138" s="23" t="s">
        <v>23</v>
      </c>
      <c r="D138" s="26"/>
      <c r="E138" s="26"/>
      <c r="F138" s="21" t="str">
        <f>IF(E18="","",E18)</f>
        <v>VW - stav, s.r.o , Dubková 9, 020 55 Lazy p/M</v>
      </c>
      <c r="G138" s="26"/>
      <c r="H138" s="26"/>
      <c r="I138" s="23" t="s">
        <v>29</v>
      </c>
      <c r="J138" s="24" t="str">
        <f>E24</f>
        <v xml:space="preserve"> </v>
      </c>
      <c r="K138" s="26"/>
      <c r="L138" s="39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5" s="2" customFormat="1" ht="10.35" customHeight="1">
      <c r="A139" s="26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39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5" s="11" customFormat="1" ht="29.25" customHeight="1">
      <c r="A140" s="121"/>
      <c r="B140" s="122"/>
      <c r="C140" s="123" t="s">
        <v>115</v>
      </c>
      <c r="D140" s="124" t="s">
        <v>56</v>
      </c>
      <c r="E140" s="124" t="s">
        <v>52</v>
      </c>
      <c r="F140" s="124" t="s">
        <v>53</v>
      </c>
      <c r="G140" s="124" t="s">
        <v>116</v>
      </c>
      <c r="H140" s="124" t="s">
        <v>117</v>
      </c>
      <c r="I140" s="124" t="s">
        <v>118</v>
      </c>
      <c r="J140" s="125" t="s">
        <v>88</v>
      </c>
      <c r="K140" s="126" t="s">
        <v>119</v>
      </c>
      <c r="L140" s="127"/>
      <c r="M140" s="59" t="s">
        <v>1</v>
      </c>
      <c r="N140" s="60" t="s">
        <v>35</v>
      </c>
      <c r="O140" s="60" t="s">
        <v>120</v>
      </c>
      <c r="P140" s="60" t="s">
        <v>121</v>
      </c>
      <c r="Q140" s="60" t="s">
        <v>122</v>
      </c>
      <c r="R140" s="60" t="s">
        <v>123</v>
      </c>
      <c r="S140" s="60" t="s">
        <v>124</v>
      </c>
      <c r="T140" s="61" t="s">
        <v>125</v>
      </c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</row>
    <row r="141" spans="1:65" s="2" customFormat="1" ht="22.9" customHeight="1">
      <c r="A141" s="26"/>
      <c r="B141" s="27"/>
      <c r="C141" s="66" t="s">
        <v>89</v>
      </c>
      <c r="D141" s="26"/>
      <c r="E141" s="26"/>
      <c r="F141" s="26"/>
      <c r="G141" s="26"/>
      <c r="H141" s="26"/>
      <c r="I141" s="26"/>
      <c r="J141" s="128">
        <f>BK141</f>
        <v>352428.34299999999</v>
      </c>
      <c r="K141" s="26"/>
      <c r="L141" s="27"/>
      <c r="M141" s="62"/>
      <c r="N141" s="53"/>
      <c r="O141" s="63"/>
      <c r="P141" s="129">
        <f>P142+P217+P371</f>
        <v>0</v>
      </c>
      <c r="Q141" s="63"/>
      <c r="R141" s="129">
        <f>R142+R217+R371</f>
        <v>0</v>
      </c>
      <c r="S141" s="63"/>
      <c r="T141" s="130">
        <f>T142+T217+T371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T141" s="14" t="s">
        <v>70</v>
      </c>
      <c r="AU141" s="14" t="s">
        <v>90</v>
      </c>
      <c r="BK141" s="131">
        <f>BK142+BK217+BK371</f>
        <v>352428.34299999999</v>
      </c>
    </row>
    <row r="142" spans="1:65" s="12" customFormat="1" ht="25.9" customHeight="1">
      <c r="B142" s="132"/>
      <c r="D142" s="133" t="s">
        <v>70</v>
      </c>
      <c r="E142" s="134" t="s">
        <v>126</v>
      </c>
      <c r="F142" s="134" t="s">
        <v>127</v>
      </c>
      <c r="J142" s="135">
        <f>BK142</f>
        <v>127972.70999999999</v>
      </c>
      <c r="L142" s="132"/>
      <c r="M142" s="136"/>
      <c r="N142" s="137"/>
      <c r="O142" s="137"/>
      <c r="P142" s="138">
        <f>P143+P152+P159+P186+P215</f>
        <v>0</v>
      </c>
      <c r="Q142" s="137"/>
      <c r="R142" s="138">
        <f>R143+R152+R159+R186+R215</f>
        <v>0</v>
      </c>
      <c r="S142" s="137"/>
      <c r="T142" s="139">
        <f>T143+T152+T159+T186+T215</f>
        <v>0</v>
      </c>
      <c r="AR142" s="133" t="s">
        <v>76</v>
      </c>
      <c r="AT142" s="140" t="s">
        <v>70</v>
      </c>
      <c r="AU142" s="140" t="s">
        <v>71</v>
      </c>
      <c r="AY142" s="133" t="s">
        <v>128</v>
      </c>
      <c r="BK142" s="141">
        <f>BK143+BK152+BK159+BK186+BK215</f>
        <v>127972.70999999999</v>
      </c>
    </row>
    <row r="143" spans="1:65" s="12" customFormat="1" ht="22.9" customHeight="1">
      <c r="B143" s="132"/>
      <c r="D143" s="133" t="s">
        <v>70</v>
      </c>
      <c r="E143" s="142" t="s">
        <v>129</v>
      </c>
      <c r="F143" s="142" t="s">
        <v>130</v>
      </c>
      <c r="J143" s="143">
        <f>BK143</f>
        <v>2180.7280000000001</v>
      </c>
      <c r="L143" s="132"/>
      <c r="M143" s="136"/>
      <c r="N143" s="137"/>
      <c r="O143" s="137"/>
      <c r="P143" s="138">
        <f>SUM(P144:P151)</f>
        <v>0</v>
      </c>
      <c r="Q143" s="137"/>
      <c r="R143" s="138">
        <f>SUM(R144:R151)</f>
        <v>0</v>
      </c>
      <c r="S143" s="137"/>
      <c r="T143" s="139">
        <f>SUM(T144:T151)</f>
        <v>0</v>
      </c>
      <c r="AR143" s="133" t="s">
        <v>76</v>
      </c>
      <c r="AT143" s="140" t="s">
        <v>70</v>
      </c>
      <c r="AU143" s="140" t="s">
        <v>76</v>
      </c>
      <c r="AY143" s="133" t="s">
        <v>128</v>
      </c>
      <c r="BK143" s="141">
        <f>SUM(BK144:BK151)</f>
        <v>2180.7280000000001</v>
      </c>
    </row>
    <row r="144" spans="1:65" s="2" customFormat="1" ht="14.45" customHeight="1">
      <c r="A144" s="26"/>
      <c r="B144" s="144"/>
      <c r="C144" s="145" t="s">
        <v>76</v>
      </c>
      <c r="D144" s="145" t="s">
        <v>131</v>
      </c>
      <c r="E144" s="146" t="s">
        <v>132</v>
      </c>
      <c r="F144" s="147" t="s">
        <v>133</v>
      </c>
      <c r="G144" s="148" t="s">
        <v>134</v>
      </c>
      <c r="H144" s="149">
        <v>36.6</v>
      </c>
      <c r="I144" s="149">
        <v>5.42</v>
      </c>
      <c r="J144" s="149">
        <f t="shared" ref="J144:J151" si="0">ROUND(I144*H144,3)</f>
        <v>198.37200000000001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ref="P144:P151" si="1">O144*H144</f>
        <v>0</v>
      </c>
      <c r="Q144" s="153">
        <v>0</v>
      </c>
      <c r="R144" s="153">
        <f t="shared" ref="R144:R151" si="2">Q144*H144</f>
        <v>0</v>
      </c>
      <c r="S144" s="153">
        <v>0</v>
      </c>
      <c r="T144" s="154">
        <f t="shared" ref="T144:T151" si="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135</v>
      </c>
      <c r="AT144" s="155" t="s">
        <v>131</v>
      </c>
      <c r="AU144" s="155" t="s">
        <v>80</v>
      </c>
      <c r="AY144" s="14" t="s">
        <v>128</v>
      </c>
      <c r="BE144" s="156">
        <f t="shared" ref="BE144:BE151" si="4">IF(N144="základná",J144,0)</f>
        <v>0</v>
      </c>
      <c r="BF144" s="156">
        <f t="shared" ref="BF144:BF151" si="5">IF(N144="znížená",J144,0)</f>
        <v>198.37200000000001</v>
      </c>
      <c r="BG144" s="156">
        <f t="shared" ref="BG144:BG151" si="6">IF(N144="zákl. prenesená",J144,0)</f>
        <v>0</v>
      </c>
      <c r="BH144" s="156">
        <f t="shared" ref="BH144:BH151" si="7">IF(N144="zníž. prenesená",J144,0)</f>
        <v>0</v>
      </c>
      <c r="BI144" s="156">
        <f t="shared" ref="BI144:BI151" si="8">IF(N144="nulová",J144,0)</f>
        <v>0</v>
      </c>
      <c r="BJ144" s="14" t="s">
        <v>80</v>
      </c>
      <c r="BK144" s="157">
        <f t="shared" ref="BK144:BK151" si="9">ROUND(I144*H144,3)</f>
        <v>198.37200000000001</v>
      </c>
      <c r="BL144" s="14" t="s">
        <v>135</v>
      </c>
      <c r="BM144" s="155" t="s">
        <v>80</v>
      </c>
    </row>
    <row r="145" spans="1:65" s="2" customFormat="1" ht="19.899999999999999" customHeight="1">
      <c r="A145" s="26"/>
      <c r="B145" s="144"/>
      <c r="C145" s="145" t="s">
        <v>80</v>
      </c>
      <c r="D145" s="145" t="s">
        <v>131</v>
      </c>
      <c r="E145" s="146" t="s">
        <v>136</v>
      </c>
      <c r="F145" s="147" t="s">
        <v>137</v>
      </c>
      <c r="G145" s="148" t="s">
        <v>138</v>
      </c>
      <c r="H145" s="149">
        <v>4.8289999999999997</v>
      </c>
      <c r="I145" s="149">
        <v>85.45</v>
      </c>
      <c r="J145" s="149">
        <f t="shared" si="0"/>
        <v>412.63799999999998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135</v>
      </c>
      <c r="AT145" s="155" t="s">
        <v>131</v>
      </c>
      <c r="AU145" s="155" t="s">
        <v>80</v>
      </c>
      <c r="AY145" s="14" t="s">
        <v>128</v>
      </c>
      <c r="BE145" s="156">
        <f t="shared" si="4"/>
        <v>0</v>
      </c>
      <c r="BF145" s="156">
        <f t="shared" si="5"/>
        <v>412.63799999999998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80</v>
      </c>
      <c r="BK145" s="157">
        <f t="shared" si="9"/>
        <v>412.63799999999998</v>
      </c>
      <c r="BL145" s="14" t="s">
        <v>135</v>
      </c>
      <c r="BM145" s="155" t="s">
        <v>135</v>
      </c>
    </row>
    <row r="146" spans="1:65" s="2" customFormat="1" ht="19.899999999999999" customHeight="1">
      <c r="A146" s="26"/>
      <c r="B146" s="144"/>
      <c r="C146" s="145" t="s">
        <v>139</v>
      </c>
      <c r="D146" s="145" t="s">
        <v>131</v>
      </c>
      <c r="E146" s="146" t="s">
        <v>140</v>
      </c>
      <c r="F146" s="147" t="s">
        <v>141</v>
      </c>
      <c r="G146" s="148" t="s">
        <v>138</v>
      </c>
      <c r="H146" s="149">
        <v>23.248999999999999</v>
      </c>
      <c r="I146" s="149">
        <v>22.91</v>
      </c>
      <c r="J146" s="149">
        <f t="shared" si="0"/>
        <v>532.63499999999999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135</v>
      </c>
      <c r="AT146" s="155" t="s">
        <v>131</v>
      </c>
      <c r="AU146" s="155" t="s">
        <v>80</v>
      </c>
      <c r="AY146" s="14" t="s">
        <v>128</v>
      </c>
      <c r="BE146" s="156">
        <f t="shared" si="4"/>
        <v>0</v>
      </c>
      <c r="BF146" s="156">
        <f t="shared" si="5"/>
        <v>532.63499999999999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80</v>
      </c>
      <c r="BK146" s="157">
        <f t="shared" si="9"/>
        <v>532.63499999999999</v>
      </c>
      <c r="BL146" s="14" t="s">
        <v>135</v>
      </c>
      <c r="BM146" s="155" t="s">
        <v>142</v>
      </c>
    </row>
    <row r="147" spans="1:65" s="2" customFormat="1" ht="34.9" customHeight="1">
      <c r="A147" s="26"/>
      <c r="B147" s="144"/>
      <c r="C147" s="145" t="s">
        <v>135</v>
      </c>
      <c r="D147" s="145" t="s">
        <v>131</v>
      </c>
      <c r="E147" s="146" t="s">
        <v>143</v>
      </c>
      <c r="F147" s="147" t="s">
        <v>144</v>
      </c>
      <c r="G147" s="148" t="s">
        <v>138</v>
      </c>
      <c r="H147" s="149">
        <v>23.248999999999999</v>
      </c>
      <c r="I147" s="149">
        <v>6.49</v>
      </c>
      <c r="J147" s="149">
        <f t="shared" si="0"/>
        <v>150.886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135</v>
      </c>
      <c r="AT147" s="155" t="s">
        <v>131</v>
      </c>
      <c r="AU147" s="155" t="s">
        <v>80</v>
      </c>
      <c r="AY147" s="14" t="s">
        <v>128</v>
      </c>
      <c r="BE147" s="156">
        <f t="shared" si="4"/>
        <v>0</v>
      </c>
      <c r="BF147" s="156">
        <f t="shared" si="5"/>
        <v>150.886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80</v>
      </c>
      <c r="BK147" s="157">
        <f t="shared" si="9"/>
        <v>150.886</v>
      </c>
      <c r="BL147" s="14" t="s">
        <v>135</v>
      </c>
      <c r="BM147" s="155" t="s">
        <v>145</v>
      </c>
    </row>
    <row r="148" spans="1:65" s="2" customFormat="1" ht="30" customHeight="1">
      <c r="A148" s="26"/>
      <c r="B148" s="144"/>
      <c r="C148" s="145" t="s">
        <v>146</v>
      </c>
      <c r="D148" s="145" t="s">
        <v>131</v>
      </c>
      <c r="E148" s="146" t="s">
        <v>147</v>
      </c>
      <c r="F148" s="147" t="s">
        <v>148</v>
      </c>
      <c r="G148" s="148" t="s">
        <v>138</v>
      </c>
      <c r="H148" s="149">
        <v>7.7889999999999997</v>
      </c>
      <c r="I148" s="149">
        <v>3.9390000000000001</v>
      </c>
      <c r="J148" s="149">
        <f t="shared" si="0"/>
        <v>30.681000000000001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135</v>
      </c>
      <c r="AT148" s="155" t="s">
        <v>131</v>
      </c>
      <c r="AU148" s="155" t="s">
        <v>80</v>
      </c>
      <c r="AY148" s="14" t="s">
        <v>128</v>
      </c>
      <c r="BE148" s="156">
        <f t="shared" si="4"/>
        <v>0</v>
      </c>
      <c r="BF148" s="156">
        <f t="shared" si="5"/>
        <v>30.681000000000001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80</v>
      </c>
      <c r="BK148" s="157">
        <f t="shared" si="9"/>
        <v>30.681000000000001</v>
      </c>
      <c r="BL148" s="14" t="s">
        <v>135</v>
      </c>
      <c r="BM148" s="155" t="s">
        <v>149</v>
      </c>
    </row>
    <row r="149" spans="1:65" s="2" customFormat="1" ht="22.15" customHeight="1">
      <c r="A149" s="26"/>
      <c r="B149" s="144"/>
      <c r="C149" s="145" t="s">
        <v>142</v>
      </c>
      <c r="D149" s="145" t="s">
        <v>131</v>
      </c>
      <c r="E149" s="146" t="s">
        <v>150</v>
      </c>
      <c r="F149" s="147" t="s">
        <v>151</v>
      </c>
      <c r="G149" s="148" t="s">
        <v>138</v>
      </c>
      <c r="H149" s="149">
        <v>15.46</v>
      </c>
      <c r="I149" s="149">
        <v>6.87</v>
      </c>
      <c r="J149" s="149">
        <f t="shared" si="0"/>
        <v>106.21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135</v>
      </c>
      <c r="AT149" s="155" t="s">
        <v>131</v>
      </c>
      <c r="AU149" s="155" t="s">
        <v>80</v>
      </c>
      <c r="AY149" s="14" t="s">
        <v>128</v>
      </c>
      <c r="BE149" s="156">
        <f t="shared" si="4"/>
        <v>0</v>
      </c>
      <c r="BF149" s="156">
        <f t="shared" si="5"/>
        <v>106.21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80</v>
      </c>
      <c r="BK149" s="157">
        <f t="shared" si="9"/>
        <v>106.21</v>
      </c>
      <c r="BL149" s="14" t="s">
        <v>135</v>
      </c>
      <c r="BM149" s="155" t="s">
        <v>152</v>
      </c>
    </row>
    <row r="150" spans="1:65" s="2" customFormat="1" ht="22.15" customHeight="1">
      <c r="A150" s="26"/>
      <c r="B150" s="144"/>
      <c r="C150" s="145" t="s">
        <v>153</v>
      </c>
      <c r="D150" s="145" t="s">
        <v>131</v>
      </c>
      <c r="E150" s="146" t="s">
        <v>154</v>
      </c>
      <c r="F150" s="147" t="s">
        <v>155</v>
      </c>
      <c r="G150" s="148" t="s">
        <v>138</v>
      </c>
      <c r="H150" s="149">
        <v>15.46</v>
      </c>
      <c r="I150" s="149">
        <v>23.433</v>
      </c>
      <c r="J150" s="149">
        <f t="shared" si="0"/>
        <v>362.274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135</v>
      </c>
      <c r="AT150" s="155" t="s">
        <v>131</v>
      </c>
      <c r="AU150" s="155" t="s">
        <v>80</v>
      </c>
      <c r="AY150" s="14" t="s">
        <v>128</v>
      </c>
      <c r="BE150" s="156">
        <f t="shared" si="4"/>
        <v>0</v>
      </c>
      <c r="BF150" s="156">
        <f t="shared" si="5"/>
        <v>362.274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80</v>
      </c>
      <c r="BK150" s="157">
        <f t="shared" si="9"/>
        <v>362.274</v>
      </c>
      <c r="BL150" s="14" t="s">
        <v>135</v>
      </c>
      <c r="BM150" s="155" t="s">
        <v>156</v>
      </c>
    </row>
    <row r="151" spans="1:65" s="2" customFormat="1" ht="14.45" customHeight="1">
      <c r="A151" s="26"/>
      <c r="B151" s="144"/>
      <c r="C151" s="158" t="s">
        <v>145</v>
      </c>
      <c r="D151" s="158" t="s">
        <v>157</v>
      </c>
      <c r="E151" s="159" t="s">
        <v>158</v>
      </c>
      <c r="F151" s="160" t="s">
        <v>159</v>
      </c>
      <c r="G151" s="161" t="s">
        <v>160</v>
      </c>
      <c r="H151" s="162">
        <v>27.827999999999999</v>
      </c>
      <c r="I151" s="162">
        <v>13.907999999999999</v>
      </c>
      <c r="J151" s="162">
        <f t="shared" si="0"/>
        <v>387.03199999999998</v>
      </c>
      <c r="K151" s="163"/>
      <c r="L151" s="164"/>
      <c r="M151" s="165" t="s">
        <v>1</v>
      </c>
      <c r="N151" s="166" t="s">
        <v>37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145</v>
      </c>
      <c r="AT151" s="155" t="s">
        <v>157</v>
      </c>
      <c r="AU151" s="155" t="s">
        <v>80</v>
      </c>
      <c r="AY151" s="14" t="s">
        <v>128</v>
      </c>
      <c r="BE151" s="156">
        <f t="shared" si="4"/>
        <v>0</v>
      </c>
      <c r="BF151" s="156">
        <f t="shared" si="5"/>
        <v>387.03199999999998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80</v>
      </c>
      <c r="BK151" s="157">
        <f t="shared" si="9"/>
        <v>387.03199999999998</v>
      </c>
      <c r="BL151" s="14" t="s">
        <v>135</v>
      </c>
      <c r="BM151" s="155" t="s">
        <v>161</v>
      </c>
    </row>
    <row r="152" spans="1:65" s="12" customFormat="1" ht="22.9" customHeight="1">
      <c r="B152" s="132"/>
      <c r="D152" s="133" t="s">
        <v>70</v>
      </c>
      <c r="E152" s="142" t="s">
        <v>162</v>
      </c>
      <c r="F152" s="142" t="s">
        <v>163</v>
      </c>
      <c r="J152" s="143">
        <f>BK152</f>
        <v>1937.92</v>
      </c>
      <c r="L152" s="132"/>
      <c r="M152" s="136"/>
      <c r="N152" s="137"/>
      <c r="O152" s="137"/>
      <c r="P152" s="138">
        <f>SUM(P153:P158)</f>
        <v>0</v>
      </c>
      <c r="Q152" s="137"/>
      <c r="R152" s="138">
        <f>SUM(R153:R158)</f>
        <v>0</v>
      </c>
      <c r="S152" s="137"/>
      <c r="T152" s="139">
        <f>SUM(T153:T158)</f>
        <v>0</v>
      </c>
      <c r="AR152" s="133" t="s">
        <v>76</v>
      </c>
      <c r="AT152" s="140" t="s">
        <v>70</v>
      </c>
      <c r="AU152" s="140" t="s">
        <v>76</v>
      </c>
      <c r="AY152" s="133" t="s">
        <v>128</v>
      </c>
      <c r="BK152" s="141">
        <f>SUM(BK153:BK158)</f>
        <v>1937.92</v>
      </c>
    </row>
    <row r="153" spans="1:65" s="2" customFormat="1" ht="14.45" customHeight="1">
      <c r="A153" s="26"/>
      <c r="B153" s="144"/>
      <c r="C153" s="145" t="s">
        <v>164</v>
      </c>
      <c r="D153" s="145" t="s">
        <v>131</v>
      </c>
      <c r="E153" s="146" t="s">
        <v>165</v>
      </c>
      <c r="F153" s="147" t="s">
        <v>166</v>
      </c>
      <c r="G153" s="148" t="s">
        <v>134</v>
      </c>
      <c r="H153" s="149">
        <v>13.994999999999999</v>
      </c>
      <c r="I153" s="149">
        <v>13.054</v>
      </c>
      <c r="J153" s="149">
        <f t="shared" ref="J153:J158" si="10">ROUND(I153*H153,3)</f>
        <v>182.691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 t="shared" ref="P153:P158" si="11">O153*H153</f>
        <v>0</v>
      </c>
      <c r="Q153" s="153">
        <v>0</v>
      </c>
      <c r="R153" s="153">
        <f t="shared" ref="R153:R158" si="12">Q153*H153</f>
        <v>0</v>
      </c>
      <c r="S153" s="153">
        <v>0</v>
      </c>
      <c r="T153" s="154">
        <f t="shared" ref="T153:T158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135</v>
      </c>
      <c r="AT153" s="155" t="s">
        <v>131</v>
      </c>
      <c r="AU153" s="155" t="s">
        <v>80</v>
      </c>
      <c r="AY153" s="14" t="s">
        <v>128</v>
      </c>
      <c r="BE153" s="156">
        <f t="shared" ref="BE153:BE158" si="14">IF(N153="základná",J153,0)</f>
        <v>0</v>
      </c>
      <c r="BF153" s="156">
        <f t="shared" ref="BF153:BF158" si="15">IF(N153="znížená",J153,0)</f>
        <v>182.691</v>
      </c>
      <c r="BG153" s="156">
        <f t="shared" ref="BG153:BG158" si="16">IF(N153="zákl. prenesená",J153,0)</f>
        <v>0</v>
      </c>
      <c r="BH153" s="156">
        <f t="shared" ref="BH153:BH158" si="17">IF(N153="zníž. prenesená",J153,0)</f>
        <v>0</v>
      </c>
      <c r="BI153" s="156">
        <f t="shared" ref="BI153:BI158" si="18">IF(N153="nulová",J153,0)</f>
        <v>0</v>
      </c>
      <c r="BJ153" s="14" t="s">
        <v>80</v>
      </c>
      <c r="BK153" s="157">
        <f t="shared" ref="BK153:BK158" si="19">ROUND(I153*H153,3)</f>
        <v>182.691</v>
      </c>
      <c r="BL153" s="14" t="s">
        <v>135</v>
      </c>
      <c r="BM153" s="155" t="s">
        <v>7</v>
      </c>
    </row>
    <row r="154" spans="1:65" s="2" customFormat="1" ht="14.45" customHeight="1">
      <c r="A154" s="26"/>
      <c r="B154" s="144"/>
      <c r="C154" s="145" t="s">
        <v>149</v>
      </c>
      <c r="D154" s="145" t="s">
        <v>131</v>
      </c>
      <c r="E154" s="146" t="s">
        <v>167</v>
      </c>
      <c r="F154" s="147" t="s">
        <v>168</v>
      </c>
      <c r="G154" s="148" t="s">
        <v>134</v>
      </c>
      <c r="H154" s="149">
        <v>13.994999999999999</v>
      </c>
      <c r="I154" s="149">
        <v>4.093</v>
      </c>
      <c r="J154" s="149">
        <f t="shared" si="10"/>
        <v>57.281999999999996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135</v>
      </c>
      <c r="AT154" s="155" t="s">
        <v>131</v>
      </c>
      <c r="AU154" s="155" t="s">
        <v>80</v>
      </c>
      <c r="AY154" s="14" t="s">
        <v>128</v>
      </c>
      <c r="BE154" s="156">
        <f t="shared" si="14"/>
        <v>0</v>
      </c>
      <c r="BF154" s="156">
        <f t="shared" si="15"/>
        <v>57.281999999999996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80</v>
      </c>
      <c r="BK154" s="157">
        <f t="shared" si="19"/>
        <v>57.281999999999996</v>
      </c>
      <c r="BL154" s="14" t="s">
        <v>135</v>
      </c>
      <c r="BM154" s="155" t="s">
        <v>169</v>
      </c>
    </row>
    <row r="155" spans="1:65" s="2" customFormat="1" ht="34.9" customHeight="1">
      <c r="A155" s="26"/>
      <c r="B155" s="144"/>
      <c r="C155" s="145" t="s">
        <v>170</v>
      </c>
      <c r="D155" s="145" t="s">
        <v>131</v>
      </c>
      <c r="E155" s="146" t="s">
        <v>171</v>
      </c>
      <c r="F155" s="147" t="s">
        <v>172</v>
      </c>
      <c r="G155" s="148" t="s">
        <v>160</v>
      </c>
      <c r="H155" s="149">
        <v>8.5000000000000006E-2</v>
      </c>
      <c r="I155" s="149">
        <v>1282.9349999999999</v>
      </c>
      <c r="J155" s="149">
        <f t="shared" si="10"/>
        <v>109.04900000000001</v>
      </c>
      <c r="K155" s="150"/>
      <c r="L155" s="27"/>
      <c r="M155" s="151" t="s">
        <v>1</v>
      </c>
      <c r="N155" s="152" t="s">
        <v>37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135</v>
      </c>
      <c r="AT155" s="155" t="s">
        <v>131</v>
      </c>
      <c r="AU155" s="155" t="s">
        <v>80</v>
      </c>
      <c r="AY155" s="14" t="s">
        <v>128</v>
      </c>
      <c r="BE155" s="156">
        <f t="shared" si="14"/>
        <v>0</v>
      </c>
      <c r="BF155" s="156">
        <f t="shared" si="15"/>
        <v>109.04900000000001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80</v>
      </c>
      <c r="BK155" s="157">
        <f t="shared" si="19"/>
        <v>109.04900000000001</v>
      </c>
      <c r="BL155" s="14" t="s">
        <v>135</v>
      </c>
      <c r="BM155" s="155" t="s">
        <v>173</v>
      </c>
    </row>
    <row r="156" spans="1:65" s="2" customFormat="1" ht="22.15" customHeight="1">
      <c r="A156" s="26"/>
      <c r="B156" s="144"/>
      <c r="C156" s="145" t="s">
        <v>152</v>
      </c>
      <c r="D156" s="145" t="s">
        <v>131</v>
      </c>
      <c r="E156" s="146" t="s">
        <v>174</v>
      </c>
      <c r="F156" s="147" t="s">
        <v>175</v>
      </c>
      <c r="G156" s="148" t="s">
        <v>134</v>
      </c>
      <c r="H156" s="149">
        <v>38.65</v>
      </c>
      <c r="I156" s="149">
        <v>7.52</v>
      </c>
      <c r="J156" s="149">
        <f t="shared" si="10"/>
        <v>290.64800000000002</v>
      </c>
      <c r="K156" s="150"/>
      <c r="L156" s="27"/>
      <c r="M156" s="151" t="s">
        <v>1</v>
      </c>
      <c r="N156" s="152" t="s">
        <v>37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135</v>
      </c>
      <c r="AT156" s="155" t="s">
        <v>131</v>
      </c>
      <c r="AU156" s="155" t="s">
        <v>80</v>
      </c>
      <c r="AY156" s="14" t="s">
        <v>128</v>
      </c>
      <c r="BE156" s="156">
        <f t="shared" si="14"/>
        <v>0</v>
      </c>
      <c r="BF156" s="156">
        <f t="shared" si="15"/>
        <v>290.64800000000002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80</v>
      </c>
      <c r="BK156" s="157">
        <f t="shared" si="19"/>
        <v>290.64800000000002</v>
      </c>
      <c r="BL156" s="14" t="s">
        <v>135</v>
      </c>
      <c r="BM156" s="155" t="s">
        <v>176</v>
      </c>
    </row>
    <row r="157" spans="1:65" s="2" customFormat="1" ht="22.15" customHeight="1">
      <c r="A157" s="26"/>
      <c r="B157" s="144"/>
      <c r="C157" s="145" t="s">
        <v>177</v>
      </c>
      <c r="D157" s="145" t="s">
        <v>131</v>
      </c>
      <c r="E157" s="146" t="s">
        <v>178</v>
      </c>
      <c r="F157" s="147" t="s">
        <v>179</v>
      </c>
      <c r="G157" s="148" t="s">
        <v>134</v>
      </c>
      <c r="H157" s="149">
        <v>38.65</v>
      </c>
      <c r="I157" s="149">
        <v>17.63</v>
      </c>
      <c r="J157" s="149">
        <f t="shared" si="10"/>
        <v>681.4</v>
      </c>
      <c r="K157" s="150"/>
      <c r="L157" s="27"/>
      <c r="M157" s="151" t="s">
        <v>1</v>
      </c>
      <c r="N157" s="152" t="s">
        <v>37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135</v>
      </c>
      <c r="AT157" s="155" t="s">
        <v>131</v>
      </c>
      <c r="AU157" s="155" t="s">
        <v>80</v>
      </c>
      <c r="AY157" s="14" t="s">
        <v>128</v>
      </c>
      <c r="BE157" s="156">
        <f t="shared" si="14"/>
        <v>0</v>
      </c>
      <c r="BF157" s="156">
        <f t="shared" si="15"/>
        <v>681.4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80</v>
      </c>
      <c r="BK157" s="157">
        <f t="shared" si="19"/>
        <v>681.4</v>
      </c>
      <c r="BL157" s="14" t="s">
        <v>135</v>
      </c>
      <c r="BM157" s="155" t="s">
        <v>180</v>
      </c>
    </row>
    <row r="158" spans="1:65" s="2" customFormat="1" ht="22.15" customHeight="1">
      <c r="A158" s="26"/>
      <c r="B158" s="144"/>
      <c r="C158" s="145" t="s">
        <v>156</v>
      </c>
      <c r="D158" s="145" t="s">
        <v>131</v>
      </c>
      <c r="E158" s="146" t="s">
        <v>181</v>
      </c>
      <c r="F158" s="147" t="s">
        <v>182</v>
      </c>
      <c r="G158" s="148" t="s">
        <v>134</v>
      </c>
      <c r="H158" s="149">
        <v>21.045000000000002</v>
      </c>
      <c r="I158" s="149">
        <v>29.311</v>
      </c>
      <c r="J158" s="149">
        <f t="shared" si="10"/>
        <v>616.85</v>
      </c>
      <c r="K158" s="150"/>
      <c r="L158" s="27"/>
      <c r="M158" s="151" t="s">
        <v>1</v>
      </c>
      <c r="N158" s="152" t="s">
        <v>37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135</v>
      </c>
      <c r="AT158" s="155" t="s">
        <v>131</v>
      </c>
      <c r="AU158" s="155" t="s">
        <v>80</v>
      </c>
      <c r="AY158" s="14" t="s">
        <v>128</v>
      </c>
      <c r="BE158" s="156">
        <f t="shared" si="14"/>
        <v>0</v>
      </c>
      <c r="BF158" s="156">
        <f t="shared" si="15"/>
        <v>616.85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80</v>
      </c>
      <c r="BK158" s="157">
        <f t="shared" si="19"/>
        <v>616.85</v>
      </c>
      <c r="BL158" s="14" t="s">
        <v>135</v>
      </c>
      <c r="BM158" s="155" t="s">
        <v>183</v>
      </c>
    </row>
    <row r="159" spans="1:65" s="12" customFormat="1" ht="22.9" customHeight="1">
      <c r="B159" s="132"/>
      <c r="D159" s="133" t="s">
        <v>70</v>
      </c>
      <c r="E159" s="142" t="s">
        <v>184</v>
      </c>
      <c r="F159" s="142" t="s">
        <v>185</v>
      </c>
      <c r="J159" s="143">
        <f>BK159</f>
        <v>102441.409</v>
      </c>
      <c r="L159" s="132"/>
      <c r="M159" s="136"/>
      <c r="N159" s="137"/>
      <c r="O159" s="137"/>
      <c r="P159" s="138">
        <f>SUM(P160:P185)</f>
        <v>0</v>
      </c>
      <c r="Q159" s="137"/>
      <c r="R159" s="138">
        <f>SUM(R160:R185)</f>
        <v>0</v>
      </c>
      <c r="S159" s="137"/>
      <c r="T159" s="139">
        <f>SUM(T160:T185)</f>
        <v>0</v>
      </c>
      <c r="AR159" s="133" t="s">
        <v>76</v>
      </c>
      <c r="AT159" s="140" t="s">
        <v>70</v>
      </c>
      <c r="AU159" s="140" t="s">
        <v>76</v>
      </c>
      <c r="AY159" s="133" t="s">
        <v>128</v>
      </c>
      <c r="BK159" s="141">
        <f>SUM(BK160:BK185)</f>
        <v>102441.409</v>
      </c>
    </row>
    <row r="160" spans="1:65" s="2" customFormat="1" ht="30" customHeight="1">
      <c r="A160" s="26"/>
      <c r="B160" s="144"/>
      <c r="C160" s="145" t="s">
        <v>186</v>
      </c>
      <c r="D160" s="145" t="s">
        <v>131</v>
      </c>
      <c r="E160" s="146" t="s">
        <v>187</v>
      </c>
      <c r="F160" s="147" t="s">
        <v>188</v>
      </c>
      <c r="G160" s="148" t="s">
        <v>134</v>
      </c>
      <c r="H160" s="149">
        <v>1593.26</v>
      </c>
      <c r="I160" s="149">
        <v>6.8780000000000001</v>
      </c>
      <c r="J160" s="149">
        <f t="shared" ref="J160:J185" si="20">ROUND(I160*H160,3)</f>
        <v>10958.441999999999</v>
      </c>
      <c r="K160" s="150"/>
      <c r="L160" s="27"/>
      <c r="M160" s="151" t="s">
        <v>1</v>
      </c>
      <c r="N160" s="152" t="s">
        <v>37</v>
      </c>
      <c r="O160" s="153">
        <v>0</v>
      </c>
      <c r="P160" s="153">
        <f t="shared" ref="P160:P185" si="21">O160*H160</f>
        <v>0</v>
      </c>
      <c r="Q160" s="153">
        <v>0</v>
      </c>
      <c r="R160" s="153">
        <f t="shared" ref="R160:R185" si="22">Q160*H160</f>
        <v>0</v>
      </c>
      <c r="S160" s="153">
        <v>0</v>
      </c>
      <c r="T160" s="154">
        <f t="shared" ref="T160:T185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135</v>
      </c>
      <c r="AT160" s="155" t="s">
        <v>131</v>
      </c>
      <c r="AU160" s="155" t="s">
        <v>80</v>
      </c>
      <c r="AY160" s="14" t="s">
        <v>128</v>
      </c>
      <c r="BE160" s="156">
        <f t="shared" ref="BE160:BE185" si="24">IF(N160="základná",J160,0)</f>
        <v>0</v>
      </c>
      <c r="BF160" s="156">
        <f t="shared" ref="BF160:BF185" si="25">IF(N160="znížená",J160,0)</f>
        <v>10958.441999999999</v>
      </c>
      <c r="BG160" s="156">
        <f t="shared" ref="BG160:BG185" si="26">IF(N160="zákl. prenesená",J160,0)</f>
        <v>0</v>
      </c>
      <c r="BH160" s="156">
        <f t="shared" ref="BH160:BH185" si="27">IF(N160="zníž. prenesená",J160,0)</f>
        <v>0</v>
      </c>
      <c r="BI160" s="156">
        <f t="shared" ref="BI160:BI185" si="28">IF(N160="nulová",J160,0)</f>
        <v>0</v>
      </c>
      <c r="BJ160" s="14" t="s">
        <v>80</v>
      </c>
      <c r="BK160" s="157">
        <f t="shared" ref="BK160:BK185" si="29">ROUND(I160*H160,3)</f>
        <v>10958.441999999999</v>
      </c>
      <c r="BL160" s="14" t="s">
        <v>135</v>
      </c>
      <c r="BM160" s="155" t="s">
        <v>189</v>
      </c>
    </row>
    <row r="161" spans="1:65" s="2" customFormat="1" ht="30" customHeight="1">
      <c r="A161" s="26"/>
      <c r="B161" s="144"/>
      <c r="C161" s="145" t="s">
        <v>161</v>
      </c>
      <c r="D161" s="145" t="s">
        <v>131</v>
      </c>
      <c r="E161" s="146" t="s">
        <v>190</v>
      </c>
      <c r="F161" s="147" t="s">
        <v>191</v>
      </c>
      <c r="G161" s="148" t="s">
        <v>134</v>
      </c>
      <c r="H161" s="149">
        <v>1593.26</v>
      </c>
      <c r="I161" s="149">
        <v>0.98</v>
      </c>
      <c r="J161" s="149">
        <f t="shared" si="20"/>
        <v>1561.395</v>
      </c>
      <c r="K161" s="150"/>
      <c r="L161" s="27"/>
      <c r="M161" s="151" t="s">
        <v>1</v>
      </c>
      <c r="N161" s="152" t="s">
        <v>37</v>
      </c>
      <c r="O161" s="153">
        <v>0</v>
      </c>
      <c r="P161" s="153">
        <f t="shared" si="21"/>
        <v>0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135</v>
      </c>
      <c r="AT161" s="155" t="s">
        <v>131</v>
      </c>
      <c r="AU161" s="155" t="s">
        <v>80</v>
      </c>
      <c r="AY161" s="14" t="s">
        <v>128</v>
      </c>
      <c r="BE161" s="156">
        <f t="shared" si="24"/>
        <v>0</v>
      </c>
      <c r="BF161" s="156">
        <f t="shared" si="25"/>
        <v>1561.395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80</v>
      </c>
      <c r="BK161" s="157">
        <f t="shared" si="29"/>
        <v>1561.395</v>
      </c>
      <c r="BL161" s="14" t="s">
        <v>135</v>
      </c>
      <c r="BM161" s="155" t="s">
        <v>192</v>
      </c>
    </row>
    <row r="162" spans="1:65" s="2" customFormat="1" ht="22.15" customHeight="1">
      <c r="A162" s="26"/>
      <c r="B162" s="144"/>
      <c r="C162" s="145" t="s">
        <v>193</v>
      </c>
      <c r="D162" s="145" t="s">
        <v>131</v>
      </c>
      <c r="E162" s="146" t="s">
        <v>194</v>
      </c>
      <c r="F162" s="147" t="s">
        <v>195</v>
      </c>
      <c r="G162" s="148" t="s">
        <v>134</v>
      </c>
      <c r="H162" s="149">
        <v>318.65199999999999</v>
      </c>
      <c r="I162" s="149">
        <v>5.0149999999999997</v>
      </c>
      <c r="J162" s="149">
        <f t="shared" si="20"/>
        <v>1598.04</v>
      </c>
      <c r="K162" s="150"/>
      <c r="L162" s="27"/>
      <c r="M162" s="151" t="s">
        <v>1</v>
      </c>
      <c r="N162" s="152" t="s">
        <v>37</v>
      </c>
      <c r="O162" s="153">
        <v>0</v>
      </c>
      <c r="P162" s="153">
        <f t="shared" si="21"/>
        <v>0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135</v>
      </c>
      <c r="AT162" s="155" t="s">
        <v>131</v>
      </c>
      <c r="AU162" s="155" t="s">
        <v>80</v>
      </c>
      <c r="AY162" s="14" t="s">
        <v>128</v>
      </c>
      <c r="BE162" s="156">
        <f t="shared" si="24"/>
        <v>0</v>
      </c>
      <c r="BF162" s="156">
        <f t="shared" si="25"/>
        <v>1598.04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80</v>
      </c>
      <c r="BK162" s="157">
        <f t="shared" si="29"/>
        <v>1598.04</v>
      </c>
      <c r="BL162" s="14" t="s">
        <v>135</v>
      </c>
      <c r="BM162" s="155" t="s">
        <v>196</v>
      </c>
    </row>
    <row r="163" spans="1:65" s="2" customFormat="1" ht="22.15" customHeight="1">
      <c r="A163" s="26"/>
      <c r="B163" s="144"/>
      <c r="C163" s="145" t="s">
        <v>197</v>
      </c>
      <c r="D163" s="145" t="s">
        <v>131</v>
      </c>
      <c r="E163" s="146" t="s">
        <v>198</v>
      </c>
      <c r="F163" s="147" t="s">
        <v>199</v>
      </c>
      <c r="G163" s="148" t="s">
        <v>134</v>
      </c>
      <c r="H163" s="149">
        <v>159.32599999999999</v>
      </c>
      <c r="I163" s="149">
        <v>21.22</v>
      </c>
      <c r="J163" s="149">
        <f t="shared" si="20"/>
        <v>3380.8980000000001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135</v>
      </c>
      <c r="AT163" s="155" t="s">
        <v>131</v>
      </c>
      <c r="AU163" s="155" t="s">
        <v>80</v>
      </c>
      <c r="AY163" s="14" t="s">
        <v>128</v>
      </c>
      <c r="BE163" s="156">
        <f t="shared" si="24"/>
        <v>0</v>
      </c>
      <c r="BF163" s="156">
        <f t="shared" si="25"/>
        <v>3380.8980000000001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80</v>
      </c>
      <c r="BK163" s="157">
        <f t="shared" si="29"/>
        <v>3380.8980000000001</v>
      </c>
      <c r="BL163" s="14" t="s">
        <v>135</v>
      </c>
      <c r="BM163" s="155" t="s">
        <v>200</v>
      </c>
    </row>
    <row r="164" spans="1:65" s="2" customFormat="1" ht="22.15" customHeight="1">
      <c r="A164" s="26"/>
      <c r="B164" s="144"/>
      <c r="C164" s="145" t="s">
        <v>201</v>
      </c>
      <c r="D164" s="145" t="s">
        <v>131</v>
      </c>
      <c r="E164" s="146" t="s">
        <v>202</v>
      </c>
      <c r="F164" s="147" t="s">
        <v>203</v>
      </c>
      <c r="G164" s="148" t="s">
        <v>134</v>
      </c>
      <c r="H164" s="149">
        <v>66.744</v>
      </c>
      <c r="I164" s="149">
        <v>14.76</v>
      </c>
      <c r="J164" s="149">
        <f t="shared" si="20"/>
        <v>985.14099999999996</v>
      </c>
      <c r="K164" s="150"/>
      <c r="L164" s="27"/>
      <c r="M164" s="151" t="s">
        <v>1</v>
      </c>
      <c r="N164" s="152" t="s">
        <v>37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135</v>
      </c>
      <c r="AT164" s="155" t="s">
        <v>131</v>
      </c>
      <c r="AU164" s="155" t="s">
        <v>80</v>
      </c>
      <c r="AY164" s="14" t="s">
        <v>128</v>
      </c>
      <c r="BE164" s="156">
        <f t="shared" si="24"/>
        <v>0</v>
      </c>
      <c r="BF164" s="156">
        <f t="shared" si="25"/>
        <v>985.14099999999996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80</v>
      </c>
      <c r="BK164" s="157">
        <f t="shared" si="29"/>
        <v>985.14099999999996</v>
      </c>
      <c r="BL164" s="14" t="s">
        <v>135</v>
      </c>
      <c r="BM164" s="155" t="s">
        <v>204</v>
      </c>
    </row>
    <row r="165" spans="1:65" s="2" customFormat="1" ht="19.899999999999999" customHeight="1">
      <c r="A165" s="26"/>
      <c r="B165" s="144"/>
      <c r="C165" s="145" t="s">
        <v>7</v>
      </c>
      <c r="D165" s="145" t="s">
        <v>131</v>
      </c>
      <c r="E165" s="146" t="s">
        <v>205</v>
      </c>
      <c r="F165" s="147" t="s">
        <v>206</v>
      </c>
      <c r="G165" s="148" t="s">
        <v>134</v>
      </c>
      <c r="H165" s="149">
        <v>204.6</v>
      </c>
      <c r="I165" s="149">
        <v>10.56</v>
      </c>
      <c r="J165" s="149">
        <f t="shared" si="20"/>
        <v>2160.576</v>
      </c>
      <c r="K165" s="150"/>
      <c r="L165" s="27"/>
      <c r="M165" s="151" t="s">
        <v>1</v>
      </c>
      <c r="N165" s="152" t="s">
        <v>37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135</v>
      </c>
      <c r="AT165" s="155" t="s">
        <v>131</v>
      </c>
      <c r="AU165" s="155" t="s">
        <v>80</v>
      </c>
      <c r="AY165" s="14" t="s">
        <v>128</v>
      </c>
      <c r="BE165" s="156">
        <f t="shared" si="24"/>
        <v>0</v>
      </c>
      <c r="BF165" s="156">
        <f t="shared" si="25"/>
        <v>2160.576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80</v>
      </c>
      <c r="BK165" s="157">
        <f t="shared" si="29"/>
        <v>2160.576</v>
      </c>
      <c r="BL165" s="14" t="s">
        <v>135</v>
      </c>
      <c r="BM165" s="155" t="s">
        <v>207</v>
      </c>
    </row>
    <row r="166" spans="1:65" s="2" customFormat="1" ht="22.15" customHeight="1">
      <c r="A166" s="26"/>
      <c r="B166" s="144"/>
      <c r="C166" s="145" t="s">
        <v>208</v>
      </c>
      <c r="D166" s="145" t="s">
        <v>131</v>
      </c>
      <c r="E166" s="146" t="s">
        <v>209</v>
      </c>
      <c r="F166" s="147" t="s">
        <v>210</v>
      </c>
      <c r="G166" s="148" t="s">
        <v>211</v>
      </c>
      <c r="H166" s="149">
        <v>244.72800000000001</v>
      </c>
      <c r="I166" s="149">
        <v>1.91</v>
      </c>
      <c r="J166" s="149">
        <f t="shared" si="20"/>
        <v>467.43</v>
      </c>
      <c r="K166" s="150"/>
      <c r="L166" s="27"/>
      <c r="M166" s="151" t="s">
        <v>1</v>
      </c>
      <c r="N166" s="152" t="s">
        <v>37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135</v>
      </c>
      <c r="AT166" s="155" t="s">
        <v>131</v>
      </c>
      <c r="AU166" s="155" t="s">
        <v>80</v>
      </c>
      <c r="AY166" s="14" t="s">
        <v>128</v>
      </c>
      <c r="BE166" s="156">
        <f t="shared" si="24"/>
        <v>0</v>
      </c>
      <c r="BF166" s="156">
        <f t="shared" si="25"/>
        <v>467.43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80</v>
      </c>
      <c r="BK166" s="157">
        <f t="shared" si="29"/>
        <v>467.43</v>
      </c>
      <c r="BL166" s="14" t="s">
        <v>135</v>
      </c>
      <c r="BM166" s="155" t="s">
        <v>212</v>
      </c>
    </row>
    <row r="167" spans="1:65" s="2" customFormat="1" ht="22.15" customHeight="1">
      <c r="A167" s="26"/>
      <c r="B167" s="144"/>
      <c r="C167" s="145" t="s">
        <v>169</v>
      </c>
      <c r="D167" s="145" t="s">
        <v>131</v>
      </c>
      <c r="E167" s="146" t="s">
        <v>213</v>
      </c>
      <c r="F167" s="147" t="s">
        <v>214</v>
      </c>
      <c r="G167" s="148" t="s">
        <v>211</v>
      </c>
      <c r="H167" s="149">
        <v>394.72800000000001</v>
      </c>
      <c r="I167" s="149">
        <v>2.06</v>
      </c>
      <c r="J167" s="149">
        <f t="shared" si="20"/>
        <v>813.14</v>
      </c>
      <c r="K167" s="150"/>
      <c r="L167" s="27"/>
      <c r="M167" s="151" t="s">
        <v>1</v>
      </c>
      <c r="N167" s="152" t="s">
        <v>37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135</v>
      </c>
      <c r="AT167" s="155" t="s">
        <v>131</v>
      </c>
      <c r="AU167" s="155" t="s">
        <v>80</v>
      </c>
      <c r="AY167" s="14" t="s">
        <v>128</v>
      </c>
      <c r="BE167" s="156">
        <f t="shared" si="24"/>
        <v>0</v>
      </c>
      <c r="BF167" s="156">
        <f t="shared" si="25"/>
        <v>813.14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80</v>
      </c>
      <c r="BK167" s="157">
        <f t="shared" si="29"/>
        <v>813.14</v>
      </c>
      <c r="BL167" s="14" t="s">
        <v>135</v>
      </c>
      <c r="BM167" s="155" t="s">
        <v>215</v>
      </c>
    </row>
    <row r="168" spans="1:65" s="2" customFormat="1" ht="22.15" customHeight="1">
      <c r="A168" s="26"/>
      <c r="B168" s="144"/>
      <c r="C168" s="145" t="s">
        <v>216</v>
      </c>
      <c r="D168" s="145" t="s">
        <v>131</v>
      </c>
      <c r="E168" s="146" t="s">
        <v>217</v>
      </c>
      <c r="F168" s="147" t="s">
        <v>218</v>
      </c>
      <c r="G168" s="148" t="s">
        <v>211</v>
      </c>
      <c r="H168" s="149">
        <v>219.142</v>
      </c>
      <c r="I168" s="149">
        <v>1.91</v>
      </c>
      <c r="J168" s="149">
        <f t="shared" si="20"/>
        <v>418.56099999999998</v>
      </c>
      <c r="K168" s="150"/>
      <c r="L168" s="27"/>
      <c r="M168" s="151" t="s">
        <v>1</v>
      </c>
      <c r="N168" s="152" t="s">
        <v>37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135</v>
      </c>
      <c r="AT168" s="155" t="s">
        <v>131</v>
      </c>
      <c r="AU168" s="155" t="s">
        <v>80</v>
      </c>
      <c r="AY168" s="14" t="s">
        <v>128</v>
      </c>
      <c r="BE168" s="156">
        <f t="shared" si="24"/>
        <v>0</v>
      </c>
      <c r="BF168" s="156">
        <f t="shared" si="25"/>
        <v>418.56099999999998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80</v>
      </c>
      <c r="BK168" s="157">
        <f t="shared" si="29"/>
        <v>418.56099999999998</v>
      </c>
      <c r="BL168" s="14" t="s">
        <v>135</v>
      </c>
      <c r="BM168" s="155" t="s">
        <v>219</v>
      </c>
    </row>
    <row r="169" spans="1:65" s="2" customFormat="1" ht="34.9" customHeight="1">
      <c r="A169" s="26"/>
      <c r="B169" s="144"/>
      <c r="C169" s="145" t="s">
        <v>173</v>
      </c>
      <c r="D169" s="145" t="s">
        <v>131</v>
      </c>
      <c r="E169" s="146" t="s">
        <v>220</v>
      </c>
      <c r="F169" s="147" t="s">
        <v>221</v>
      </c>
      <c r="G169" s="148" t="s">
        <v>134</v>
      </c>
      <c r="H169" s="149">
        <v>172.70400000000001</v>
      </c>
      <c r="I169" s="149">
        <v>12.36</v>
      </c>
      <c r="J169" s="149">
        <f t="shared" si="20"/>
        <v>2134.6210000000001</v>
      </c>
      <c r="K169" s="150"/>
      <c r="L169" s="27"/>
      <c r="M169" s="151" t="s">
        <v>1</v>
      </c>
      <c r="N169" s="152" t="s">
        <v>37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135</v>
      </c>
      <c r="AT169" s="155" t="s">
        <v>131</v>
      </c>
      <c r="AU169" s="155" t="s">
        <v>80</v>
      </c>
      <c r="AY169" s="14" t="s">
        <v>128</v>
      </c>
      <c r="BE169" s="156">
        <f t="shared" si="24"/>
        <v>0</v>
      </c>
      <c r="BF169" s="156">
        <f t="shared" si="25"/>
        <v>2134.6210000000001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80</v>
      </c>
      <c r="BK169" s="157">
        <f t="shared" si="29"/>
        <v>2134.6210000000001</v>
      </c>
      <c r="BL169" s="14" t="s">
        <v>135</v>
      </c>
      <c r="BM169" s="155" t="s">
        <v>222</v>
      </c>
    </row>
    <row r="170" spans="1:65" s="2" customFormat="1" ht="22.15" customHeight="1">
      <c r="A170" s="26"/>
      <c r="B170" s="144"/>
      <c r="C170" s="145" t="s">
        <v>223</v>
      </c>
      <c r="D170" s="145" t="s">
        <v>131</v>
      </c>
      <c r="E170" s="146" t="s">
        <v>224</v>
      </c>
      <c r="F170" s="147" t="s">
        <v>225</v>
      </c>
      <c r="G170" s="148" t="s">
        <v>134</v>
      </c>
      <c r="H170" s="149">
        <v>1204.9100000000001</v>
      </c>
      <c r="I170" s="149">
        <v>3</v>
      </c>
      <c r="J170" s="149">
        <f t="shared" si="20"/>
        <v>3614.73</v>
      </c>
      <c r="K170" s="150"/>
      <c r="L170" s="27"/>
      <c r="M170" s="151" t="s">
        <v>1</v>
      </c>
      <c r="N170" s="152" t="s">
        <v>37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135</v>
      </c>
      <c r="AT170" s="155" t="s">
        <v>131</v>
      </c>
      <c r="AU170" s="155" t="s">
        <v>80</v>
      </c>
      <c r="AY170" s="14" t="s">
        <v>128</v>
      </c>
      <c r="BE170" s="156">
        <f t="shared" si="24"/>
        <v>0</v>
      </c>
      <c r="BF170" s="156">
        <f t="shared" si="25"/>
        <v>3614.73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80</v>
      </c>
      <c r="BK170" s="157">
        <f t="shared" si="29"/>
        <v>3614.73</v>
      </c>
      <c r="BL170" s="14" t="s">
        <v>135</v>
      </c>
      <c r="BM170" s="155" t="s">
        <v>226</v>
      </c>
    </row>
    <row r="171" spans="1:65" s="2" customFormat="1" ht="22.15" customHeight="1">
      <c r="A171" s="26"/>
      <c r="B171" s="144"/>
      <c r="C171" s="145" t="s">
        <v>176</v>
      </c>
      <c r="D171" s="145" t="s">
        <v>131</v>
      </c>
      <c r="E171" s="146" t="s">
        <v>227</v>
      </c>
      <c r="F171" s="147" t="s">
        <v>228</v>
      </c>
      <c r="G171" s="148" t="s">
        <v>134</v>
      </c>
      <c r="H171" s="149">
        <v>1204.9100000000001</v>
      </c>
      <c r="I171" s="149">
        <v>11.89</v>
      </c>
      <c r="J171" s="149">
        <f t="shared" si="20"/>
        <v>14326.38</v>
      </c>
      <c r="K171" s="150"/>
      <c r="L171" s="27"/>
      <c r="M171" s="151" t="s">
        <v>1</v>
      </c>
      <c r="N171" s="152" t="s">
        <v>37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135</v>
      </c>
      <c r="AT171" s="155" t="s">
        <v>131</v>
      </c>
      <c r="AU171" s="155" t="s">
        <v>80</v>
      </c>
      <c r="AY171" s="14" t="s">
        <v>128</v>
      </c>
      <c r="BE171" s="156">
        <f t="shared" si="24"/>
        <v>0</v>
      </c>
      <c r="BF171" s="156">
        <f t="shared" si="25"/>
        <v>14326.38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80</v>
      </c>
      <c r="BK171" s="157">
        <f t="shared" si="29"/>
        <v>14326.38</v>
      </c>
      <c r="BL171" s="14" t="s">
        <v>135</v>
      </c>
      <c r="BM171" s="155" t="s">
        <v>229</v>
      </c>
    </row>
    <row r="172" spans="1:65" s="2" customFormat="1" ht="30" customHeight="1">
      <c r="A172" s="26"/>
      <c r="B172" s="144"/>
      <c r="C172" s="145" t="s">
        <v>230</v>
      </c>
      <c r="D172" s="145" t="s">
        <v>131</v>
      </c>
      <c r="E172" s="146" t="s">
        <v>231</v>
      </c>
      <c r="F172" s="147" t="s">
        <v>232</v>
      </c>
      <c r="G172" s="148" t="s">
        <v>134</v>
      </c>
      <c r="H172" s="149">
        <v>783.29</v>
      </c>
      <c r="I172" s="149">
        <v>49.113999999999997</v>
      </c>
      <c r="J172" s="149">
        <f t="shared" si="20"/>
        <v>38470.504999999997</v>
      </c>
      <c r="K172" s="150"/>
      <c r="L172" s="27"/>
      <c r="M172" s="151" t="s">
        <v>1</v>
      </c>
      <c r="N172" s="152" t="s">
        <v>37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135</v>
      </c>
      <c r="AT172" s="155" t="s">
        <v>131</v>
      </c>
      <c r="AU172" s="155" t="s">
        <v>80</v>
      </c>
      <c r="AY172" s="14" t="s">
        <v>128</v>
      </c>
      <c r="BE172" s="156">
        <f t="shared" si="24"/>
        <v>0</v>
      </c>
      <c r="BF172" s="156">
        <f t="shared" si="25"/>
        <v>38470.504999999997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80</v>
      </c>
      <c r="BK172" s="157">
        <f t="shared" si="29"/>
        <v>38470.504999999997</v>
      </c>
      <c r="BL172" s="14" t="s">
        <v>135</v>
      </c>
      <c r="BM172" s="155" t="s">
        <v>233</v>
      </c>
    </row>
    <row r="173" spans="1:65" s="2" customFormat="1" ht="22.15" customHeight="1">
      <c r="A173" s="26"/>
      <c r="B173" s="144"/>
      <c r="C173" s="145" t="s">
        <v>180</v>
      </c>
      <c r="D173" s="145" t="s">
        <v>131</v>
      </c>
      <c r="E173" s="146" t="s">
        <v>234</v>
      </c>
      <c r="F173" s="147" t="s">
        <v>235</v>
      </c>
      <c r="G173" s="148" t="s">
        <v>134</v>
      </c>
      <c r="H173" s="149">
        <v>75.25</v>
      </c>
      <c r="I173" s="149">
        <v>37.325000000000003</v>
      </c>
      <c r="J173" s="149">
        <f t="shared" si="20"/>
        <v>2808.7060000000001</v>
      </c>
      <c r="K173" s="150"/>
      <c r="L173" s="27"/>
      <c r="M173" s="151" t="s">
        <v>1</v>
      </c>
      <c r="N173" s="152" t="s">
        <v>37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135</v>
      </c>
      <c r="AT173" s="155" t="s">
        <v>131</v>
      </c>
      <c r="AU173" s="155" t="s">
        <v>80</v>
      </c>
      <c r="AY173" s="14" t="s">
        <v>128</v>
      </c>
      <c r="BE173" s="156">
        <f t="shared" si="24"/>
        <v>0</v>
      </c>
      <c r="BF173" s="156">
        <f t="shared" si="25"/>
        <v>2808.7060000000001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80</v>
      </c>
      <c r="BK173" s="157">
        <f t="shared" si="29"/>
        <v>2808.7060000000001</v>
      </c>
      <c r="BL173" s="14" t="s">
        <v>135</v>
      </c>
      <c r="BM173" s="155" t="s">
        <v>236</v>
      </c>
    </row>
    <row r="174" spans="1:65" s="2" customFormat="1" ht="22.15" customHeight="1">
      <c r="A174" s="26"/>
      <c r="B174" s="144"/>
      <c r="C174" s="145" t="s">
        <v>237</v>
      </c>
      <c r="D174" s="145" t="s">
        <v>131</v>
      </c>
      <c r="E174" s="146" t="s">
        <v>238</v>
      </c>
      <c r="F174" s="147" t="s">
        <v>239</v>
      </c>
      <c r="G174" s="148" t="s">
        <v>134</v>
      </c>
      <c r="H174" s="149">
        <v>250.73</v>
      </c>
      <c r="I174" s="149">
        <v>20.78</v>
      </c>
      <c r="J174" s="149">
        <f t="shared" si="20"/>
        <v>5210.1689999999999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135</v>
      </c>
      <c r="AT174" s="155" t="s">
        <v>131</v>
      </c>
      <c r="AU174" s="155" t="s">
        <v>80</v>
      </c>
      <c r="AY174" s="14" t="s">
        <v>128</v>
      </c>
      <c r="BE174" s="156">
        <f t="shared" si="24"/>
        <v>0</v>
      </c>
      <c r="BF174" s="156">
        <f t="shared" si="25"/>
        <v>5210.1689999999999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80</v>
      </c>
      <c r="BK174" s="157">
        <f t="shared" si="29"/>
        <v>5210.1689999999999</v>
      </c>
      <c r="BL174" s="14" t="s">
        <v>135</v>
      </c>
      <c r="BM174" s="155" t="s">
        <v>240</v>
      </c>
    </row>
    <row r="175" spans="1:65" s="2" customFormat="1" ht="22.15" customHeight="1">
      <c r="A175" s="26"/>
      <c r="B175" s="144"/>
      <c r="C175" s="145" t="s">
        <v>183</v>
      </c>
      <c r="D175" s="145" t="s">
        <v>131</v>
      </c>
      <c r="E175" s="146" t="s">
        <v>241</v>
      </c>
      <c r="F175" s="147" t="s">
        <v>242</v>
      </c>
      <c r="G175" s="148" t="s">
        <v>134</v>
      </c>
      <c r="H175" s="149">
        <v>95.64</v>
      </c>
      <c r="I175" s="149">
        <v>47.49</v>
      </c>
      <c r="J175" s="149">
        <f t="shared" si="20"/>
        <v>4541.9440000000004</v>
      </c>
      <c r="K175" s="150"/>
      <c r="L175" s="27"/>
      <c r="M175" s="151" t="s">
        <v>1</v>
      </c>
      <c r="N175" s="152" t="s">
        <v>37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135</v>
      </c>
      <c r="AT175" s="155" t="s">
        <v>131</v>
      </c>
      <c r="AU175" s="155" t="s">
        <v>80</v>
      </c>
      <c r="AY175" s="14" t="s">
        <v>128</v>
      </c>
      <c r="BE175" s="156">
        <f t="shared" si="24"/>
        <v>0</v>
      </c>
      <c r="BF175" s="156">
        <f t="shared" si="25"/>
        <v>4541.9440000000004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80</v>
      </c>
      <c r="BK175" s="157">
        <f t="shared" si="29"/>
        <v>4541.9440000000004</v>
      </c>
      <c r="BL175" s="14" t="s">
        <v>135</v>
      </c>
      <c r="BM175" s="155" t="s">
        <v>243</v>
      </c>
    </row>
    <row r="176" spans="1:65" s="2" customFormat="1" ht="22.15" customHeight="1">
      <c r="A176" s="26"/>
      <c r="B176" s="144"/>
      <c r="C176" s="145" t="s">
        <v>244</v>
      </c>
      <c r="D176" s="145" t="s">
        <v>131</v>
      </c>
      <c r="E176" s="146" t="s">
        <v>245</v>
      </c>
      <c r="F176" s="147" t="s">
        <v>246</v>
      </c>
      <c r="G176" s="148" t="s">
        <v>138</v>
      </c>
      <c r="H176" s="149">
        <v>7.0469999999999997</v>
      </c>
      <c r="I176" s="149">
        <v>107.364</v>
      </c>
      <c r="J176" s="149">
        <f t="shared" si="20"/>
        <v>756.59400000000005</v>
      </c>
      <c r="K176" s="150"/>
      <c r="L176" s="27"/>
      <c r="M176" s="151" t="s">
        <v>1</v>
      </c>
      <c r="N176" s="152" t="s">
        <v>37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135</v>
      </c>
      <c r="AT176" s="155" t="s">
        <v>131</v>
      </c>
      <c r="AU176" s="155" t="s">
        <v>80</v>
      </c>
      <c r="AY176" s="14" t="s">
        <v>128</v>
      </c>
      <c r="BE176" s="156">
        <f t="shared" si="24"/>
        <v>0</v>
      </c>
      <c r="BF176" s="156">
        <f t="shared" si="25"/>
        <v>756.59400000000005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80</v>
      </c>
      <c r="BK176" s="157">
        <f t="shared" si="29"/>
        <v>756.59400000000005</v>
      </c>
      <c r="BL176" s="14" t="s">
        <v>135</v>
      </c>
      <c r="BM176" s="155" t="s">
        <v>247</v>
      </c>
    </row>
    <row r="177" spans="1:65" s="2" customFormat="1" ht="30" customHeight="1">
      <c r="A177" s="26"/>
      <c r="B177" s="144"/>
      <c r="C177" s="145" t="s">
        <v>189</v>
      </c>
      <c r="D177" s="145" t="s">
        <v>131</v>
      </c>
      <c r="E177" s="146" t="s">
        <v>248</v>
      </c>
      <c r="F177" s="147" t="s">
        <v>249</v>
      </c>
      <c r="G177" s="148" t="s">
        <v>134</v>
      </c>
      <c r="H177" s="149">
        <v>5.31</v>
      </c>
      <c r="I177" s="149">
        <v>13.89</v>
      </c>
      <c r="J177" s="149">
        <f t="shared" si="20"/>
        <v>73.756</v>
      </c>
      <c r="K177" s="150"/>
      <c r="L177" s="27"/>
      <c r="M177" s="151" t="s">
        <v>1</v>
      </c>
      <c r="N177" s="152" t="s">
        <v>37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135</v>
      </c>
      <c r="AT177" s="155" t="s">
        <v>131</v>
      </c>
      <c r="AU177" s="155" t="s">
        <v>80</v>
      </c>
      <c r="AY177" s="14" t="s">
        <v>128</v>
      </c>
      <c r="BE177" s="156">
        <f t="shared" si="24"/>
        <v>0</v>
      </c>
      <c r="BF177" s="156">
        <f t="shared" si="25"/>
        <v>73.756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80</v>
      </c>
      <c r="BK177" s="157">
        <f t="shared" si="29"/>
        <v>73.756</v>
      </c>
      <c r="BL177" s="14" t="s">
        <v>135</v>
      </c>
      <c r="BM177" s="155" t="s">
        <v>250</v>
      </c>
    </row>
    <row r="178" spans="1:65" s="2" customFormat="1" ht="22.15" customHeight="1">
      <c r="A178" s="26"/>
      <c r="B178" s="144"/>
      <c r="C178" s="145" t="s">
        <v>251</v>
      </c>
      <c r="D178" s="145" t="s">
        <v>131</v>
      </c>
      <c r="E178" s="146" t="s">
        <v>252</v>
      </c>
      <c r="F178" s="147" t="s">
        <v>253</v>
      </c>
      <c r="G178" s="148" t="s">
        <v>134</v>
      </c>
      <c r="H178" s="149">
        <v>5.31</v>
      </c>
      <c r="I178" s="149">
        <v>15.57</v>
      </c>
      <c r="J178" s="149">
        <f t="shared" si="20"/>
        <v>82.677000000000007</v>
      </c>
      <c r="K178" s="150"/>
      <c r="L178" s="27"/>
      <c r="M178" s="151" t="s">
        <v>1</v>
      </c>
      <c r="N178" s="152" t="s">
        <v>37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135</v>
      </c>
      <c r="AT178" s="155" t="s">
        <v>131</v>
      </c>
      <c r="AU178" s="155" t="s">
        <v>80</v>
      </c>
      <c r="AY178" s="14" t="s">
        <v>128</v>
      </c>
      <c r="BE178" s="156">
        <f t="shared" si="24"/>
        <v>0</v>
      </c>
      <c r="BF178" s="156">
        <f t="shared" si="25"/>
        <v>82.677000000000007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80</v>
      </c>
      <c r="BK178" s="157">
        <f t="shared" si="29"/>
        <v>82.677000000000007</v>
      </c>
      <c r="BL178" s="14" t="s">
        <v>135</v>
      </c>
      <c r="BM178" s="155" t="s">
        <v>254</v>
      </c>
    </row>
    <row r="179" spans="1:65" s="2" customFormat="1" ht="22.15" customHeight="1">
      <c r="A179" s="26"/>
      <c r="B179" s="144"/>
      <c r="C179" s="145" t="s">
        <v>192</v>
      </c>
      <c r="D179" s="145" t="s">
        <v>131</v>
      </c>
      <c r="E179" s="146" t="s">
        <v>255</v>
      </c>
      <c r="F179" s="147" t="s">
        <v>256</v>
      </c>
      <c r="G179" s="148" t="s">
        <v>134</v>
      </c>
      <c r="H179" s="149">
        <v>386.16</v>
      </c>
      <c r="I179" s="149">
        <v>0.47</v>
      </c>
      <c r="J179" s="149">
        <f t="shared" si="20"/>
        <v>181.495</v>
      </c>
      <c r="K179" s="150"/>
      <c r="L179" s="27"/>
      <c r="M179" s="151" t="s">
        <v>1</v>
      </c>
      <c r="N179" s="152" t="s">
        <v>37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135</v>
      </c>
      <c r="AT179" s="155" t="s">
        <v>131</v>
      </c>
      <c r="AU179" s="155" t="s">
        <v>80</v>
      </c>
      <c r="AY179" s="14" t="s">
        <v>128</v>
      </c>
      <c r="BE179" s="156">
        <f t="shared" si="24"/>
        <v>0</v>
      </c>
      <c r="BF179" s="156">
        <f t="shared" si="25"/>
        <v>181.495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80</v>
      </c>
      <c r="BK179" s="157">
        <f t="shared" si="29"/>
        <v>181.495</v>
      </c>
      <c r="BL179" s="14" t="s">
        <v>135</v>
      </c>
      <c r="BM179" s="155" t="s">
        <v>257</v>
      </c>
    </row>
    <row r="180" spans="1:65" s="2" customFormat="1" ht="22.15" customHeight="1">
      <c r="A180" s="26"/>
      <c r="B180" s="144"/>
      <c r="C180" s="158" t="s">
        <v>258</v>
      </c>
      <c r="D180" s="158" t="s">
        <v>157</v>
      </c>
      <c r="E180" s="159" t="s">
        <v>259</v>
      </c>
      <c r="F180" s="160" t="s">
        <v>260</v>
      </c>
      <c r="G180" s="161" t="s">
        <v>261</v>
      </c>
      <c r="H180" s="162">
        <v>79.549000000000007</v>
      </c>
      <c r="I180" s="162">
        <v>4.32</v>
      </c>
      <c r="J180" s="162">
        <f t="shared" si="20"/>
        <v>343.65199999999999</v>
      </c>
      <c r="K180" s="163"/>
      <c r="L180" s="164"/>
      <c r="M180" s="165" t="s">
        <v>1</v>
      </c>
      <c r="N180" s="166" t="s">
        <v>37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145</v>
      </c>
      <c r="AT180" s="155" t="s">
        <v>157</v>
      </c>
      <c r="AU180" s="155" t="s">
        <v>80</v>
      </c>
      <c r="AY180" s="14" t="s">
        <v>128</v>
      </c>
      <c r="BE180" s="156">
        <f t="shared" si="24"/>
        <v>0</v>
      </c>
      <c r="BF180" s="156">
        <f t="shared" si="25"/>
        <v>343.65199999999999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80</v>
      </c>
      <c r="BK180" s="157">
        <f t="shared" si="29"/>
        <v>343.65199999999999</v>
      </c>
      <c r="BL180" s="14" t="s">
        <v>135</v>
      </c>
      <c r="BM180" s="155" t="s">
        <v>262</v>
      </c>
    </row>
    <row r="181" spans="1:65" s="2" customFormat="1" ht="14.45" customHeight="1">
      <c r="A181" s="26"/>
      <c r="B181" s="144"/>
      <c r="C181" s="145" t="s">
        <v>196</v>
      </c>
      <c r="D181" s="145" t="s">
        <v>131</v>
      </c>
      <c r="E181" s="146" t="s">
        <v>263</v>
      </c>
      <c r="F181" s="147" t="s">
        <v>264</v>
      </c>
      <c r="G181" s="148" t="s">
        <v>134</v>
      </c>
      <c r="H181" s="149">
        <v>386.16</v>
      </c>
      <c r="I181" s="149">
        <v>10.153</v>
      </c>
      <c r="J181" s="149">
        <f t="shared" si="20"/>
        <v>3920.6819999999998</v>
      </c>
      <c r="K181" s="150"/>
      <c r="L181" s="27"/>
      <c r="M181" s="151" t="s">
        <v>1</v>
      </c>
      <c r="N181" s="152" t="s">
        <v>37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135</v>
      </c>
      <c r="AT181" s="155" t="s">
        <v>131</v>
      </c>
      <c r="AU181" s="155" t="s">
        <v>80</v>
      </c>
      <c r="AY181" s="14" t="s">
        <v>128</v>
      </c>
      <c r="BE181" s="156">
        <f t="shared" si="24"/>
        <v>0</v>
      </c>
      <c r="BF181" s="156">
        <f t="shared" si="25"/>
        <v>3920.6819999999998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80</v>
      </c>
      <c r="BK181" s="157">
        <f t="shared" si="29"/>
        <v>3920.6819999999998</v>
      </c>
      <c r="BL181" s="14" t="s">
        <v>135</v>
      </c>
      <c r="BM181" s="155" t="s">
        <v>265</v>
      </c>
    </row>
    <row r="182" spans="1:65" s="2" customFormat="1" ht="22.15" customHeight="1">
      <c r="A182" s="26"/>
      <c r="B182" s="144"/>
      <c r="C182" s="145" t="s">
        <v>266</v>
      </c>
      <c r="D182" s="145" t="s">
        <v>131</v>
      </c>
      <c r="E182" s="146" t="s">
        <v>267</v>
      </c>
      <c r="F182" s="147" t="s">
        <v>268</v>
      </c>
      <c r="G182" s="148" t="s">
        <v>134</v>
      </c>
      <c r="H182" s="149">
        <v>5.31</v>
      </c>
      <c r="I182" s="149">
        <v>32.088000000000001</v>
      </c>
      <c r="J182" s="149">
        <f t="shared" si="20"/>
        <v>170.387</v>
      </c>
      <c r="K182" s="150"/>
      <c r="L182" s="27"/>
      <c r="M182" s="151" t="s">
        <v>1</v>
      </c>
      <c r="N182" s="152" t="s">
        <v>37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135</v>
      </c>
      <c r="AT182" s="155" t="s">
        <v>131</v>
      </c>
      <c r="AU182" s="155" t="s">
        <v>80</v>
      </c>
      <c r="AY182" s="14" t="s">
        <v>128</v>
      </c>
      <c r="BE182" s="156">
        <f t="shared" si="24"/>
        <v>0</v>
      </c>
      <c r="BF182" s="156">
        <f t="shared" si="25"/>
        <v>170.387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80</v>
      </c>
      <c r="BK182" s="157">
        <f t="shared" si="29"/>
        <v>170.387</v>
      </c>
      <c r="BL182" s="14" t="s">
        <v>135</v>
      </c>
      <c r="BM182" s="155" t="s">
        <v>269</v>
      </c>
    </row>
    <row r="183" spans="1:65" s="2" customFormat="1" ht="30" customHeight="1">
      <c r="A183" s="26"/>
      <c r="B183" s="144"/>
      <c r="C183" s="145" t="s">
        <v>200</v>
      </c>
      <c r="D183" s="145" t="s">
        <v>131</v>
      </c>
      <c r="E183" s="146" t="s">
        <v>270</v>
      </c>
      <c r="F183" s="147" t="s">
        <v>271</v>
      </c>
      <c r="G183" s="148" t="s">
        <v>134</v>
      </c>
      <c r="H183" s="149">
        <v>115.848</v>
      </c>
      <c r="I183" s="149">
        <v>25.53</v>
      </c>
      <c r="J183" s="149">
        <f t="shared" si="20"/>
        <v>2957.5990000000002</v>
      </c>
      <c r="K183" s="150"/>
      <c r="L183" s="27"/>
      <c r="M183" s="151" t="s">
        <v>1</v>
      </c>
      <c r="N183" s="152" t="s">
        <v>37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135</v>
      </c>
      <c r="AT183" s="155" t="s">
        <v>131</v>
      </c>
      <c r="AU183" s="155" t="s">
        <v>80</v>
      </c>
      <c r="AY183" s="14" t="s">
        <v>128</v>
      </c>
      <c r="BE183" s="156">
        <f t="shared" si="24"/>
        <v>0</v>
      </c>
      <c r="BF183" s="156">
        <f t="shared" si="25"/>
        <v>2957.5990000000002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80</v>
      </c>
      <c r="BK183" s="157">
        <f t="shared" si="29"/>
        <v>2957.5990000000002</v>
      </c>
      <c r="BL183" s="14" t="s">
        <v>135</v>
      </c>
      <c r="BM183" s="155" t="s">
        <v>272</v>
      </c>
    </row>
    <row r="184" spans="1:65" s="2" customFormat="1" ht="22.15" customHeight="1">
      <c r="A184" s="26"/>
      <c r="B184" s="144"/>
      <c r="C184" s="145" t="s">
        <v>273</v>
      </c>
      <c r="D184" s="145" t="s">
        <v>131</v>
      </c>
      <c r="E184" s="146" t="s">
        <v>274</v>
      </c>
      <c r="F184" s="147" t="s">
        <v>275</v>
      </c>
      <c r="G184" s="148" t="s">
        <v>211</v>
      </c>
      <c r="H184" s="149">
        <v>56.225000000000001</v>
      </c>
      <c r="I184" s="149">
        <v>5.0119999999999996</v>
      </c>
      <c r="J184" s="149">
        <f t="shared" si="20"/>
        <v>281.8</v>
      </c>
      <c r="K184" s="150"/>
      <c r="L184" s="27"/>
      <c r="M184" s="151" t="s">
        <v>1</v>
      </c>
      <c r="N184" s="152" t="s">
        <v>37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135</v>
      </c>
      <c r="AT184" s="155" t="s">
        <v>131</v>
      </c>
      <c r="AU184" s="155" t="s">
        <v>80</v>
      </c>
      <c r="AY184" s="14" t="s">
        <v>128</v>
      </c>
      <c r="BE184" s="156">
        <f t="shared" si="24"/>
        <v>0</v>
      </c>
      <c r="BF184" s="156">
        <f t="shared" si="25"/>
        <v>281.8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80</v>
      </c>
      <c r="BK184" s="157">
        <f t="shared" si="29"/>
        <v>281.8</v>
      </c>
      <c r="BL184" s="14" t="s">
        <v>135</v>
      </c>
      <c r="BM184" s="155" t="s">
        <v>276</v>
      </c>
    </row>
    <row r="185" spans="1:65" s="2" customFormat="1" ht="14.45" customHeight="1">
      <c r="A185" s="26"/>
      <c r="B185" s="144"/>
      <c r="C185" s="158" t="s">
        <v>204</v>
      </c>
      <c r="D185" s="158" t="s">
        <v>157</v>
      </c>
      <c r="E185" s="159" t="s">
        <v>277</v>
      </c>
      <c r="F185" s="160" t="s">
        <v>278</v>
      </c>
      <c r="G185" s="161" t="s">
        <v>211</v>
      </c>
      <c r="H185" s="162">
        <v>56.225000000000001</v>
      </c>
      <c r="I185" s="162">
        <v>3.95</v>
      </c>
      <c r="J185" s="162">
        <f t="shared" si="20"/>
        <v>222.089</v>
      </c>
      <c r="K185" s="163"/>
      <c r="L185" s="164"/>
      <c r="M185" s="165" t="s">
        <v>1</v>
      </c>
      <c r="N185" s="166" t="s">
        <v>37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145</v>
      </c>
      <c r="AT185" s="155" t="s">
        <v>157</v>
      </c>
      <c r="AU185" s="155" t="s">
        <v>80</v>
      </c>
      <c r="AY185" s="14" t="s">
        <v>128</v>
      </c>
      <c r="BE185" s="156">
        <f t="shared" si="24"/>
        <v>0</v>
      </c>
      <c r="BF185" s="156">
        <f t="shared" si="25"/>
        <v>222.089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80</v>
      </c>
      <c r="BK185" s="157">
        <f t="shared" si="29"/>
        <v>222.089</v>
      </c>
      <c r="BL185" s="14" t="s">
        <v>135</v>
      </c>
      <c r="BM185" s="155" t="s">
        <v>279</v>
      </c>
    </row>
    <row r="186" spans="1:65" s="12" customFormat="1" ht="22.9" customHeight="1">
      <c r="B186" s="132"/>
      <c r="D186" s="133" t="s">
        <v>70</v>
      </c>
      <c r="E186" s="142" t="s">
        <v>280</v>
      </c>
      <c r="F186" s="142" t="s">
        <v>281</v>
      </c>
      <c r="J186" s="143">
        <f>BK186</f>
        <v>19151.276000000002</v>
      </c>
      <c r="L186" s="132"/>
      <c r="M186" s="136"/>
      <c r="N186" s="137"/>
      <c r="O186" s="137"/>
      <c r="P186" s="138">
        <f>SUM(P187:P214)</f>
        <v>0</v>
      </c>
      <c r="Q186" s="137"/>
      <c r="R186" s="138">
        <f>SUM(R187:R214)</f>
        <v>0</v>
      </c>
      <c r="S186" s="137"/>
      <c r="T186" s="139">
        <f>SUM(T187:T214)</f>
        <v>0</v>
      </c>
      <c r="AR186" s="133" t="s">
        <v>76</v>
      </c>
      <c r="AT186" s="140" t="s">
        <v>70</v>
      </c>
      <c r="AU186" s="140" t="s">
        <v>76</v>
      </c>
      <c r="AY186" s="133" t="s">
        <v>128</v>
      </c>
      <c r="BK186" s="141">
        <f>SUM(BK187:BK214)</f>
        <v>19151.276000000002</v>
      </c>
    </row>
    <row r="187" spans="1:65" s="2" customFormat="1" ht="30" customHeight="1">
      <c r="A187" s="26"/>
      <c r="B187" s="144"/>
      <c r="C187" s="145" t="s">
        <v>282</v>
      </c>
      <c r="D187" s="145" t="s">
        <v>131</v>
      </c>
      <c r="E187" s="146" t="s">
        <v>283</v>
      </c>
      <c r="F187" s="147" t="s">
        <v>284</v>
      </c>
      <c r="G187" s="148" t="s">
        <v>134</v>
      </c>
      <c r="H187" s="149">
        <v>41.92</v>
      </c>
      <c r="I187" s="149">
        <v>19.55</v>
      </c>
      <c r="J187" s="149">
        <f t="shared" ref="J187:J214" si="30">ROUND(I187*H187,3)</f>
        <v>819.53599999999994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ref="P187:P214" si="31">O187*H187</f>
        <v>0</v>
      </c>
      <c r="Q187" s="153">
        <v>0</v>
      </c>
      <c r="R187" s="153">
        <f t="shared" ref="R187:R214" si="32">Q187*H187</f>
        <v>0</v>
      </c>
      <c r="S187" s="153">
        <v>0</v>
      </c>
      <c r="T187" s="154">
        <f t="shared" ref="T187:T214" si="33"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135</v>
      </c>
      <c r="AT187" s="155" t="s">
        <v>131</v>
      </c>
      <c r="AU187" s="155" t="s">
        <v>80</v>
      </c>
      <c r="AY187" s="14" t="s">
        <v>128</v>
      </c>
      <c r="BE187" s="156">
        <f t="shared" ref="BE187:BE214" si="34">IF(N187="základná",J187,0)</f>
        <v>0</v>
      </c>
      <c r="BF187" s="156">
        <f t="shared" ref="BF187:BF214" si="35">IF(N187="znížená",J187,0)</f>
        <v>819.53599999999994</v>
      </c>
      <c r="BG187" s="156">
        <f t="shared" ref="BG187:BG214" si="36">IF(N187="zákl. prenesená",J187,0)</f>
        <v>0</v>
      </c>
      <c r="BH187" s="156">
        <f t="shared" ref="BH187:BH214" si="37">IF(N187="zníž. prenesená",J187,0)</f>
        <v>0</v>
      </c>
      <c r="BI187" s="156">
        <f t="shared" ref="BI187:BI214" si="38">IF(N187="nulová",J187,0)</f>
        <v>0</v>
      </c>
      <c r="BJ187" s="14" t="s">
        <v>80</v>
      </c>
      <c r="BK187" s="157">
        <f t="shared" ref="BK187:BK214" si="39">ROUND(I187*H187,3)</f>
        <v>819.53599999999994</v>
      </c>
      <c r="BL187" s="14" t="s">
        <v>135</v>
      </c>
      <c r="BM187" s="155" t="s">
        <v>285</v>
      </c>
    </row>
    <row r="188" spans="1:65" s="2" customFormat="1" ht="30" customHeight="1">
      <c r="A188" s="26"/>
      <c r="B188" s="144"/>
      <c r="C188" s="145" t="s">
        <v>207</v>
      </c>
      <c r="D188" s="145" t="s">
        <v>131</v>
      </c>
      <c r="E188" s="146" t="s">
        <v>286</v>
      </c>
      <c r="F188" s="147" t="s">
        <v>287</v>
      </c>
      <c r="G188" s="148" t="s">
        <v>134</v>
      </c>
      <c r="H188" s="149">
        <v>41.92</v>
      </c>
      <c r="I188" s="149">
        <v>9.15</v>
      </c>
      <c r="J188" s="149">
        <f t="shared" si="30"/>
        <v>383.56799999999998</v>
      </c>
      <c r="K188" s="150"/>
      <c r="L188" s="27"/>
      <c r="M188" s="151" t="s">
        <v>1</v>
      </c>
      <c r="N188" s="152" t="s">
        <v>37</v>
      </c>
      <c r="O188" s="153">
        <v>0</v>
      </c>
      <c r="P188" s="153">
        <f t="shared" si="31"/>
        <v>0</v>
      </c>
      <c r="Q188" s="153">
        <v>0</v>
      </c>
      <c r="R188" s="153">
        <f t="shared" si="32"/>
        <v>0</v>
      </c>
      <c r="S188" s="153">
        <v>0</v>
      </c>
      <c r="T188" s="154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135</v>
      </c>
      <c r="AT188" s="155" t="s">
        <v>131</v>
      </c>
      <c r="AU188" s="155" t="s">
        <v>80</v>
      </c>
      <c r="AY188" s="14" t="s">
        <v>128</v>
      </c>
      <c r="BE188" s="156">
        <f t="shared" si="34"/>
        <v>0</v>
      </c>
      <c r="BF188" s="156">
        <f t="shared" si="35"/>
        <v>383.56799999999998</v>
      </c>
      <c r="BG188" s="156">
        <f t="shared" si="36"/>
        <v>0</v>
      </c>
      <c r="BH188" s="156">
        <f t="shared" si="37"/>
        <v>0</v>
      </c>
      <c r="BI188" s="156">
        <f t="shared" si="38"/>
        <v>0</v>
      </c>
      <c r="BJ188" s="14" t="s">
        <v>80</v>
      </c>
      <c r="BK188" s="157">
        <f t="shared" si="39"/>
        <v>383.56799999999998</v>
      </c>
      <c r="BL188" s="14" t="s">
        <v>135</v>
      </c>
      <c r="BM188" s="155" t="s">
        <v>288</v>
      </c>
    </row>
    <row r="189" spans="1:65" s="2" customFormat="1" ht="22.15" customHeight="1">
      <c r="A189" s="26"/>
      <c r="B189" s="144"/>
      <c r="C189" s="145" t="s">
        <v>289</v>
      </c>
      <c r="D189" s="145" t="s">
        <v>131</v>
      </c>
      <c r="E189" s="146" t="s">
        <v>290</v>
      </c>
      <c r="F189" s="147" t="s">
        <v>291</v>
      </c>
      <c r="G189" s="148" t="s">
        <v>211</v>
      </c>
      <c r="H189" s="149">
        <v>75.2</v>
      </c>
      <c r="I189" s="149">
        <v>12.88</v>
      </c>
      <c r="J189" s="149">
        <f t="shared" si="30"/>
        <v>968.57600000000002</v>
      </c>
      <c r="K189" s="150"/>
      <c r="L189" s="27"/>
      <c r="M189" s="151" t="s">
        <v>1</v>
      </c>
      <c r="N189" s="152" t="s">
        <v>37</v>
      </c>
      <c r="O189" s="153">
        <v>0</v>
      </c>
      <c r="P189" s="153">
        <f t="shared" si="31"/>
        <v>0</v>
      </c>
      <c r="Q189" s="153">
        <v>0</v>
      </c>
      <c r="R189" s="153">
        <f t="shared" si="32"/>
        <v>0</v>
      </c>
      <c r="S189" s="153">
        <v>0</v>
      </c>
      <c r="T189" s="154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135</v>
      </c>
      <c r="AT189" s="155" t="s">
        <v>131</v>
      </c>
      <c r="AU189" s="155" t="s">
        <v>80</v>
      </c>
      <c r="AY189" s="14" t="s">
        <v>128</v>
      </c>
      <c r="BE189" s="156">
        <f t="shared" si="34"/>
        <v>0</v>
      </c>
      <c r="BF189" s="156">
        <f t="shared" si="35"/>
        <v>968.57600000000002</v>
      </c>
      <c r="BG189" s="156">
        <f t="shared" si="36"/>
        <v>0</v>
      </c>
      <c r="BH189" s="156">
        <f t="shared" si="37"/>
        <v>0</v>
      </c>
      <c r="BI189" s="156">
        <f t="shared" si="38"/>
        <v>0</v>
      </c>
      <c r="BJ189" s="14" t="s">
        <v>80</v>
      </c>
      <c r="BK189" s="157">
        <f t="shared" si="39"/>
        <v>968.57600000000002</v>
      </c>
      <c r="BL189" s="14" t="s">
        <v>135</v>
      </c>
      <c r="BM189" s="155" t="s">
        <v>292</v>
      </c>
    </row>
    <row r="190" spans="1:65" s="2" customFormat="1" ht="30" customHeight="1">
      <c r="A190" s="26"/>
      <c r="B190" s="144"/>
      <c r="C190" s="145" t="s">
        <v>212</v>
      </c>
      <c r="D190" s="145" t="s">
        <v>131</v>
      </c>
      <c r="E190" s="146" t="s">
        <v>293</v>
      </c>
      <c r="F190" s="147" t="s">
        <v>294</v>
      </c>
      <c r="G190" s="148" t="s">
        <v>134</v>
      </c>
      <c r="H190" s="149">
        <v>783.29</v>
      </c>
      <c r="I190" s="149">
        <v>2.008</v>
      </c>
      <c r="J190" s="149">
        <f t="shared" si="30"/>
        <v>1572.846</v>
      </c>
      <c r="K190" s="150"/>
      <c r="L190" s="27"/>
      <c r="M190" s="151" t="s">
        <v>1</v>
      </c>
      <c r="N190" s="152" t="s">
        <v>37</v>
      </c>
      <c r="O190" s="153">
        <v>0</v>
      </c>
      <c r="P190" s="153">
        <f t="shared" si="31"/>
        <v>0</v>
      </c>
      <c r="Q190" s="153">
        <v>0</v>
      </c>
      <c r="R190" s="153">
        <f t="shared" si="32"/>
        <v>0</v>
      </c>
      <c r="S190" s="153">
        <v>0</v>
      </c>
      <c r="T190" s="154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135</v>
      </c>
      <c r="AT190" s="155" t="s">
        <v>131</v>
      </c>
      <c r="AU190" s="155" t="s">
        <v>80</v>
      </c>
      <c r="AY190" s="14" t="s">
        <v>128</v>
      </c>
      <c r="BE190" s="156">
        <f t="shared" si="34"/>
        <v>0</v>
      </c>
      <c r="BF190" s="156">
        <f t="shared" si="35"/>
        <v>1572.846</v>
      </c>
      <c r="BG190" s="156">
        <f t="shared" si="36"/>
        <v>0</v>
      </c>
      <c r="BH190" s="156">
        <f t="shared" si="37"/>
        <v>0</v>
      </c>
      <c r="BI190" s="156">
        <f t="shared" si="38"/>
        <v>0</v>
      </c>
      <c r="BJ190" s="14" t="s">
        <v>80</v>
      </c>
      <c r="BK190" s="157">
        <f t="shared" si="39"/>
        <v>1572.846</v>
      </c>
      <c r="BL190" s="14" t="s">
        <v>135</v>
      </c>
      <c r="BM190" s="155" t="s">
        <v>295</v>
      </c>
    </row>
    <row r="191" spans="1:65" s="2" customFormat="1" ht="34.9" customHeight="1">
      <c r="A191" s="26"/>
      <c r="B191" s="144"/>
      <c r="C191" s="145" t="s">
        <v>296</v>
      </c>
      <c r="D191" s="145" t="s">
        <v>131</v>
      </c>
      <c r="E191" s="146" t="s">
        <v>297</v>
      </c>
      <c r="F191" s="147" t="s">
        <v>298</v>
      </c>
      <c r="G191" s="148" t="s">
        <v>134</v>
      </c>
      <c r="H191" s="149">
        <v>783.29</v>
      </c>
      <c r="I191" s="149">
        <v>0.92</v>
      </c>
      <c r="J191" s="149">
        <f t="shared" si="30"/>
        <v>720.62699999999995</v>
      </c>
      <c r="K191" s="150"/>
      <c r="L191" s="27"/>
      <c r="M191" s="151" t="s">
        <v>1</v>
      </c>
      <c r="N191" s="152" t="s">
        <v>37</v>
      </c>
      <c r="O191" s="153">
        <v>0</v>
      </c>
      <c r="P191" s="153">
        <f t="shared" si="31"/>
        <v>0</v>
      </c>
      <c r="Q191" s="153">
        <v>0</v>
      </c>
      <c r="R191" s="153">
        <f t="shared" si="32"/>
        <v>0</v>
      </c>
      <c r="S191" s="153">
        <v>0</v>
      </c>
      <c r="T191" s="154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135</v>
      </c>
      <c r="AT191" s="155" t="s">
        <v>131</v>
      </c>
      <c r="AU191" s="155" t="s">
        <v>80</v>
      </c>
      <c r="AY191" s="14" t="s">
        <v>128</v>
      </c>
      <c r="BE191" s="156">
        <f t="shared" si="34"/>
        <v>0</v>
      </c>
      <c r="BF191" s="156">
        <f t="shared" si="35"/>
        <v>720.62699999999995</v>
      </c>
      <c r="BG191" s="156">
        <f t="shared" si="36"/>
        <v>0</v>
      </c>
      <c r="BH191" s="156">
        <f t="shared" si="37"/>
        <v>0</v>
      </c>
      <c r="BI191" s="156">
        <f t="shared" si="38"/>
        <v>0</v>
      </c>
      <c r="BJ191" s="14" t="s">
        <v>80</v>
      </c>
      <c r="BK191" s="157">
        <f t="shared" si="39"/>
        <v>720.62699999999995</v>
      </c>
      <c r="BL191" s="14" t="s">
        <v>135</v>
      </c>
      <c r="BM191" s="155" t="s">
        <v>299</v>
      </c>
    </row>
    <row r="192" spans="1:65" s="2" customFormat="1" ht="40.15" customHeight="1">
      <c r="A192" s="26"/>
      <c r="B192" s="144"/>
      <c r="C192" s="145" t="s">
        <v>215</v>
      </c>
      <c r="D192" s="145" t="s">
        <v>131</v>
      </c>
      <c r="E192" s="146" t="s">
        <v>300</v>
      </c>
      <c r="F192" s="147" t="s">
        <v>301</v>
      </c>
      <c r="G192" s="148" t="s">
        <v>134</v>
      </c>
      <c r="H192" s="149">
        <v>2349.87</v>
      </c>
      <c r="I192" s="149">
        <v>1.34</v>
      </c>
      <c r="J192" s="149">
        <f t="shared" si="30"/>
        <v>3148.826</v>
      </c>
      <c r="K192" s="150"/>
      <c r="L192" s="27"/>
      <c r="M192" s="151" t="s">
        <v>1</v>
      </c>
      <c r="N192" s="152" t="s">
        <v>37</v>
      </c>
      <c r="O192" s="153">
        <v>0</v>
      </c>
      <c r="P192" s="153">
        <f t="shared" si="31"/>
        <v>0</v>
      </c>
      <c r="Q192" s="153">
        <v>0</v>
      </c>
      <c r="R192" s="153">
        <f t="shared" si="32"/>
        <v>0</v>
      </c>
      <c r="S192" s="153">
        <v>0</v>
      </c>
      <c r="T192" s="154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135</v>
      </c>
      <c r="AT192" s="155" t="s">
        <v>131</v>
      </c>
      <c r="AU192" s="155" t="s">
        <v>80</v>
      </c>
      <c r="AY192" s="14" t="s">
        <v>128</v>
      </c>
      <c r="BE192" s="156">
        <f t="shared" si="34"/>
        <v>0</v>
      </c>
      <c r="BF192" s="156">
        <f t="shared" si="35"/>
        <v>3148.826</v>
      </c>
      <c r="BG192" s="156">
        <f t="shared" si="36"/>
        <v>0</v>
      </c>
      <c r="BH192" s="156">
        <f t="shared" si="37"/>
        <v>0</v>
      </c>
      <c r="BI192" s="156">
        <f t="shared" si="38"/>
        <v>0</v>
      </c>
      <c r="BJ192" s="14" t="s">
        <v>80</v>
      </c>
      <c r="BK192" s="157">
        <f t="shared" si="39"/>
        <v>3148.826</v>
      </c>
      <c r="BL192" s="14" t="s">
        <v>135</v>
      </c>
      <c r="BM192" s="155" t="s">
        <v>302</v>
      </c>
    </row>
    <row r="193" spans="1:65" s="2" customFormat="1" ht="22.15" customHeight="1">
      <c r="A193" s="26"/>
      <c r="B193" s="144"/>
      <c r="C193" s="145" t="s">
        <v>303</v>
      </c>
      <c r="D193" s="145" t="s">
        <v>131</v>
      </c>
      <c r="E193" s="146" t="s">
        <v>304</v>
      </c>
      <c r="F193" s="147" t="s">
        <v>305</v>
      </c>
      <c r="G193" s="148" t="s">
        <v>134</v>
      </c>
      <c r="H193" s="149">
        <v>783.29</v>
      </c>
      <c r="I193" s="149">
        <v>1.48</v>
      </c>
      <c r="J193" s="149">
        <f t="shared" si="30"/>
        <v>1159.269</v>
      </c>
      <c r="K193" s="150"/>
      <c r="L193" s="27"/>
      <c r="M193" s="151" t="s">
        <v>1</v>
      </c>
      <c r="N193" s="152" t="s">
        <v>37</v>
      </c>
      <c r="O193" s="153">
        <v>0</v>
      </c>
      <c r="P193" s="153">
        <f t="shared" si="31"/>
        <v>0</v>
      </c>
      <c r="Q193" s="153">
        <v>0</v>
      </c>
      <c r="R193" s="153">
        <f t="shared" si="32"/>
        <v>0</v>
      </c>
      <c r="S193" s="153">
        <v>0</v>
      </c>
      <c r="T193" s="154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135</v>
      </c>
      <c r="AT193" s="155" t="s">
        <v>131</v>
      </c>
      <c r="AU193" s="155" t="s">
        <v>80</v>
      </c>
      <c r="AY193" s="14" t="s">
        <v>128</v>
      </c>
      <c r="BE193" s="156">
        <f t="shared" si="34"/>
        <v>0</v>
      </c>
      <c r="BF193" s="156">
        <f t="shared" si="35"/>
        <v>1159.269</v>
      </c>
      <c r="BG193" s="156">
        <f t="shared" si="36"/>
        <v>0</v>
      </c>
      <c r="BH193" s="156">
        <f t="shared" si="37"/>
        <v>0</v>
      </c>
      <c r="BI193" s="156">
        <f t="shared" si="38"/>
        <v>0</v>
      </c>
      <c r="BJ193" s="14" t="s">
        <v>80</v>
      </c>
      <c r="BK193" s="157">
        <f t="shared" si="39"/>
        <v>1159.269</v>
      </c>
      <c r="BL193" s="14" t="s">
        <v>135</v>
      </c>
      <c r="BM193" s="155" t="s">
        <v>306</v>
      </c>
    </row>
    <row r="194" spans="1:65" s="2" customFormat="1" ht="22.15" customHeight="1">
      <c r="A194" s="26"/>
      <c r="B194" s="144"/>
      <c r="C194" s="145" t="s">
        <v>219</v>
      </c>
      <c r="D194" s="145" t="s">
        <v>131</v>
      </c>
      <c r="E194" s="146" t="s">
        <v>307</v>
      </c>
      <c r="F194" s="147" t="s">
        <v>308</v>
      </c>
      <c r="G194" s="148" t="s">
        <v>134</v>
      </c>
      <c r="H194" s="149">
        <v>783.29</v>
      </c>
      <c r="I194" s="149">
        <v>0.61</v>
      </c>
      <c r="J194" s="149">
        <f t="shared" si="30"/>
        <v>477.80700000000002</v>
      </c>
      <c r="K194" s="150"/>
      <c r="L194" s="27"/>
      <c r="M194" s="151" t="s">
        <v>1</v>
      </c>
      <c r="N194" s="152" t="s">
        <v>37</v>
      </c>
      <c r="O194" s="153">
        <v>0</v>
      </c>
      <c r="P194" s="153">
        <f t="shared" si="31"/>
        <v>0</v>
      </c>
      <c r="Q194" s="153">
        <v>0</v>
      </c>
      <c r="R194" s="153">
        <f t="shared" si="32"/>
        <v>0</v>
      </c>
      <c r="S194" s="153">
        <v>0</v>
      </c>
      <c r="T194" s="154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135</v>
      </c>
      <c r="AT194" s="155" t="s">
        <v>131</v>
      </c>
      <c r="AU194" s="155" t="s">
        <v>80</v>
      </c>
      <c r="AY194" s="14" t="s">
        <v>128</v>
      </c>
      <c r="BE194" s="156">
        <f t="shared" si="34"/>
        <v>0</v>
      </c>
      <c r="BF194" s="156">
        <f t="shared" si="35"/>
        <v>477.80700000000002</v>
      </c>
      <c r="BG194" s="156">
        <f t="shared" si="36"/>
        <v>0</v>
      </c>
      <c r="BH194" s="156">
        <f t="shared" si="37"/>
        <v>0</v>
      </c>
      <c r="BI194" s="156">
        <f t="shared" si="38"/>
        <v>0</v>
      </c>
      <c r="BJ194" s="14" t="s">
        <v>80</v>
      </c>
      <c r="BK194" s="157">
        <f t="shared" si="39"/>
        <v>477.80700000000002</v>
      </c>
      <c r="BL194" s="14" t="s">
        <v>135</v>
      </c>
      <c r="BM194" s="155" t="s">
        <v>309</v>
      </c>
    </row>
    <row r="195" spans="1:65" s="2" customFormat="1" ht="22.15" customHeight="1">
      <c r="A195" s="26"/>
      <c r="B195" s="144"/>
      <c r="C195" s="145" t="s">
        <v>310</v>
      </c>
      <c r="D195" s="145" t="s">
        <v>131</v>
      </c>
      <c r="E195" s="146" t="s">
        <v>311</v>
      </c>
      <c r="F195" s="147" t="s">
        <v>312</v>
      </c>
      <c r="G195" s="148" t="s">
        <v>134</v>
      </c>
      <c r="H195" s="149">
        <v>924.5</v>
      </c>
      <c r="I195" s="149">
        <v>3.3610000000000002</v>
      </c>
      <c r="J195" s="149">
        <f t="shared" si="30"/>
        <v>3107.2449999999999</v>
      </c>
      <c r="K195" s="150"/>
      <c r="L195" s="27"/>
      <c r="M195" s="151" t="s">
        <v>1</v>
      </c>
      <c r="N195" s="152" t="s">
        <v>37</v>
      </c>
      <c r="O195" s="153">
        <v>0</v>
      </c>
      <c r="P195" s="153">
        <f t="shared" si="31"/>
        <v>0</v>
      </c>
      <c r="Q195" s="153">
        <v>0</v>
      </c>
      <c r="R195" s="153">
        <f t="shared" si="32"/>
        <v>0</v>
      </c>
      <c r="S195" s="153">
        <v>0</v>
      </c>
      <c r="T195" s="154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135</v>
      </c>
      <c r="AT195" s="155" t="s">
        <v>131</v>
      </c>
      <c r="AU195" s="155" t="s">
        <v>80</v>
      </c>
      <c r="AY195" s="14" t="s">
        <v>128</v>
      </c>
      <c r="BE195" s="156">
        <f t="shared" si="34"/>
        <v>0</v>
      </c>
      <c r="BF195" s="156">
        <f t="shared" si="35"/>
        <v>3107.2449999999999</v>
      </c>
      <c r="BG195" s="156">
        <f t="shared" si="36"/>
        <v>0</v>
      </c>
      <c r="BH195" s="156">
        <f t="shared" si="37"/>
        <v>0</v>
      </c>
      <c r="BI195" s="156">
        <f t="shared" si="38"/>
        <v>0</v>
      </c>
      <c r="BJ195" s="14" t="s">
        <v>80</v>
      </c>
      <c r="BK195" s="157">
        <f t="shared" si="39"/>
        <v>3107.2449999999999</v>
      </c>
      <c r="BL195" s="14" t="s">
        <v>135</v>
      </c>
      <c r="BM195" s="155" t="s">
        <v>313</v>
      </c>
    </row>
    <row r="196" spans="1:65" s="2" customFormat="1" ht="14.45" customHeight="1">
      <c r="A196" s="26"/>
      <c r="B196" s="144"/>
      <c r="C196" s="145" t="s">
        <v>222</v>
      </c>
      <c r="D196" s="145" t="s">
        <v>131</v>
      </c>
      <c r="E196" s="146" t="s">
        <v>314</v>
      </c>
      <c r="F196" s="147" t="s">
        <v>315</v>
      </c>
      <c r="G196" s="148" t="s">
        <v>211</v>
      </c>
      <c r="H196" s="149">
        <v>8</v>
      </c>
      <c r="I196" s="149">
        <v>34.619999999999997</v>
      </c>
      <c r="J196" s="149">
        <f t="shared" si="30"/>
        <v>276.95999999999998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 t="shared" si="31"/>
        <v>0</v>
      </c>
      <c r="Q196" s="153">
        <v>0</v>
      </c>
      <c r="R196" s="153">
        <f t="shared" si="32"/>
        <v>0</v>
      </c>
      <c r="S196" s="153">
        <v>0</v>
      </c>
      <c r="T196" s="154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135</v>
      </c>
      <c r="AT196" s="155" t="s">
        <v>131</v>
      </c>
      <c r="AU196" s="155" t="s">
        <v>80</v>
      </c>
      <c r="AY196" s="14" t="s">
        <v>128</v>
      </c>
      <c r="BE196" s="156">
        <f t="shared" si="34"/>
        <v>0</v>
      </c>
      <c r="BF196" s="156">
        <f t="shared" si="35"/>
        <v>276.95999999999998</v>
      </c>
      <c r="BG196" s="156">
        <f t="shared" si="36"/>
        <v>0</v>
      </c>
      <c r="BH196" s="156">
        <f t="shared" si="37"/>
        <v>0</v>
      </c>
      <c r="BI196" s="156">
        <f t="shared" si="38"/>
        <v>0</v>
      </c>
      <c r="BJ196" s="14" t="s">
        <v>80</v>
      </c>
      <c r="BK196" s="157">
        <f t="shared" si="39"/>
        <v>276.95999999999998</v>
      </c>
      <c r="BL196" s="14" t="s">
        <v>135</v>
      </c>
      <c r="BM196" s="155" t="s">
        <v>316</v>
      </c>
    </row>
    <row r="197" spans="1:65" s="2" customFormat="1" ht="14.45" customHeight="1">
      <c r="A197" s="26"/>
      <c r="B197" s="144"/>
      <c r="C197" s="145" t="s">
        <v>317</v>
      </c>
      <c r="D197" s="145" t="s">
        <v>131</v>
      </c>
      <c r="E197" s="146" t="s">
        <v>318</v>
      </c>
      <c r="F197" s="147" t="s">
        <v>319</v>
      </c>
      <c r="G197" s="148" t="s">
        <v>211</v>
      </c>
      <c r="H197" s="149">
        <v>43.1</v>
      </c>
      <c r="I197" s="149">
        <v>7.84</v>
      </c>
      <c r="J197" s="149">
        <f t="shared" si="30"/>
        <v>337.904</v>
      </c>
      <c r="K197" s="150"/>
      <c r="L197" s="27"/>
      <c r="M197" s="151" t="s">
        <v>1</v>
      </c>
      <c r="N197" s="152" t="s">
        <v>37</v>
      </c>
      <c r="O197" s="153">
        <v>0</v>
      </c>
      <c r="P197" s="153">
        <f t="shared" si="31"/>
        <v>0</v>
      </c>
      <c r="Q197" s="153">
        <v>0</v>
      </c>
      <c r="R197" s="153">
        <f t="shared" si="32"/>
        <v>0</v>
      </c>
      <c r="S197" s="153">
        <v>0</v>
      </c>
      <c r="T197" s="154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135</v>
      </c>
      <c r="AT197" s="155" t="s">
        <v>131</v>
      </c>
      <c r="AU197" s="155" t="s">
        <v>80</v>
      </c>
      <c r="AY197" s="14" t="s">
        <v>128</v>
      </c>
      <c r="BE197" s="156">
        <f t="shared" si="34"/>
        <v>0</v>
      </c>
      <c r="BF197" s="156">
        <f t="shared" si="35"/>
        <v>337.904</v>
      </c>
      <c r="BG197" s="156">
        <f t="shared" si="36"/>
        <v>0</v>
      </c>
      <c r="BH197" s="156">
        <f t="shared" si="37"/>
        <v>0</v>
      </c>
      <c r="BI197" s="156">
        <f t="shared" si="38"/>
        <v>0</v>
      </c>
      <c r="BJ197" s="14" t="s">
        <v>80</v>
      </c>
      <c r="BK197" s="157">
        <f t="shared" si="39"/>
        <v>337.904</v>
      </c>
      <c r="BL197" s="14" t="s">
        <v>135</v>
      </c>
      <c r="BM197" s="155" t="s">
        <v>320</v>
      </c>
    </row>
    <row r="198" spans="1:65" s="2" customFormat="1" ht="19.899999999999999" customHeight="1">
      <c r="A198" s="26"/>
      <c r="B198" s="144"/>
      <c r="C198" s="145" t="s">
        <v>226</v>
      </c>
      <c r="D198" s="145" t="s">
        <v>131</v>
      </c>
      <c r="E198" s="146" t="s">
        <v>321</v>
      </c>
      <c r="F198" s="147" t="s">
        <v>322</v>
      </c>
      <c r="G198" s="148" t="s">
        <v>211</v>
      </c>
      <c r="H198" s="149">
        <v>477.42</v>
      </c>
      <c r="I198" s="149">
        <v>2.27</v>
      </c>
      <c r="J198" s="149">
        <f t="shared" si="30"/>
        <v>1083.7429999999999</v>
      </c>
      <c r="K198" s="150"/>
      <c r="L198" s="27"/>
      <c r="M198" s="151" t="s">
        <v>1</v>
      </c>
      <c r="N198" s="152" t="s">
        <v>37</v>
      </c>
      <c r="O198" s="153">
        <v>0</v>
      </c>
      <c r="P198" s="153">
        <f t="shared" si="31"/>
        <v>0</v>
      </c>
      <c r="Q198" s="153">
        <v>0</v>
      </c>
      <c r="R198" s="153">
        <f t="shared" si="32"/>
        <v>0</v>
      </c>
      <c r="S198" s="153">
        <v>0</v>
      </c>
      <c r="T198" s="154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135</v>
      </c>
      <c r="AT198" s="155" t="s">
        <v>131</v>
      </c>
      <c r="AU198" s="155" t="s">
        <v>80</v>
      </c>
      <c r="AY198" s="14" t="s">
        <v>128</v>
      </c>
      <c r="BE198" s="156">
        <f t="shared" si="34"/>
        <v>0</v>
      </c>
      <c r="BF198" s="156">
        <f t="shared" si="35"/>
        <v>1083.7429999999999</v>
      </c>
      <c r="BG198" s="156">
        <f t="shared" si="36"/>
        <v>0</v>
      </c>
      <c r="BH198" s="156">
        <f t="shared" si="37"/>
        <v>0</v>
      </c>
      <c r="BI198" s="156">
        <f t="shared" si="38"/>
        <v>0</v>
      </c>
      <c r="BJ198" s="14" t="s">
        <v>80</v>
      </c>
      <c r="BK198" s="157">
        <f t="shared" si="39"/>
        <v>1083.7429999999999</v>
      </c>
      <c r="BL198" s="14" t="s">
        <v>135</v>
      </c>
      <c r="BM198" s="155" t="s">
        <v>323</v>
      </c>
    </row>
    <row r="199" spans="1:65" s="2" customFormat="1" ht="14.45" customHeight="1">
      <c r="A199" s="26"/>
      <c r="B199" s="144"/>
      <c r="C199" s="145" t="s">
        <v>324</v>
      </c>
      <c r="D199" s="145" t="s">
        <v>131</v>
      </c>
      <c r="E199" s="146" t="s">
        <v>325</v>
      </c>
      <c r="F199" s="147" t="s">
        <v>326</v>
      </c>
      <c r="G199" s="148" t="s">
        <v>211</v>
      </c>
      <c r="H199" s="149">
        <v>62.4</v>
      </c>
      <c r="I199" s="149">
        <v>2.56</v>
      </c>
      <c r="J199" s="149">
        <f t="shared" si="30"/>
        <v>159.744</v>
      </c>
      <c r="K199" s="150"/>
      <c r="L199" s="27"/>
      <c r="M199" s="151" t="s">
        <v>1</v>
      </c>
      <c r="N199" s="152" t="s">
        <v>37</v>
      </c>
      <c r="O199" s="153">
        <v>0</v>
      </c>
      <c r="P199" s="153">
        <f t="shared" si="31"/>
        <v>0</v>
      </c>
      <c r="Q199" s="153">
        <v>0</v>
      </c>
      <c r="R199" s="153">
        <f t="shared" si="32"/>
        <v>0</v>
      </c>
      <c r="S199" s="153">
        <v>0</v>
      </c>
      <c r="T199" s="154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135</v>
      </c>
      <c r="AT199" s="155" t="s">
        <v>131</v>
      </c>
      <c r="AU199" s="155" t="s">
        <v>80</v>
      </c>
      <c r="AY199" s="14" t="s">
        <v>128</v>
      </c>
      <c r="BE199" s="156">
        <f t="shared" si="34"/>
        <v>0</v>
      </c>
      <c r="BF199" s="156">
        <f t="shared" si="35"/>
        <v>159.744</v>
      </c>
      <c r="BG199" s="156">
        <f t="shared" si="36"/>
        <v>0</v>
      </c>
      <c r="BH199" s="156">
        <f t="shared" si="37"/>
        <v>0</v>
      </c>
      <c r="BI199" s="156">
        <f t="shared" si="38"/>
        <v>0</v>
      </c>
      <c r="BJ199" s="14" t="s">
        <v>80</v>
      </c>
      <c r="BK199" s="157">
        <f t="shared" si="39"/>
        <v>159.744</v>
      </c>
      <c r="BL199" s="14" t="s">
        <v>135</v>
      </c>
      <c r="BM199" s="155" t="s">
        <v>327</v>
      </c>
    </row>
    <row r="200" spans="1:65" s="2" customFormat="1" ht="40.15" customHeight="1">
      <c r="A200" s="26"/>
      <c r="B200" s="144"/>
      <c r="C200" s="145" t="s">
        <v>229</v>
      </c>
      <c r="D200" s="145" t="s">
        <v>131</v>
      </c>
      <c r="E200" s="146" t="s">
        <v>328</v>
      </c>
      <c r="F200" s="147" t="s">
        <v>329</v>
      </c>
      <c r="G200" s="148" t="s">
        <v>138</v>
      </c>
      <c r="H200" s="149">
        <v>4.8499999999999996</v>
      </c>
      <c r="I200" s="149">
        <v>22.12</v>
      </c>
      <c r="J200" s="149">
        <f t="shared" si="30"/>
        <v>107.282</v>
      </c>
      <c r="K200" s="150"/>
      <c r="L200" s="27"/>
      <c r="M200" s="151" t="s">
        <v>1</v>
      </c>
      <c r="N200" s="152" t="s">
        <v>37</v>
      </c>
      <c r="O200" s="153">
        <v>0</v>
      </c>
      <c r="P200" s="153">
        <f t="shared" si="31"/>
        <v>0</v>
      </c>
      <c r="Q200" s="153">
        <v>0</v>
      </c>
      <c r="R200" s="153">
        <f t="shared" si="32"/>
        <v>0</v>
      </c>
      <c r="S200" s="153">
        <v>0</v>
      </c>
      <c r="T200" s="154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135</v>
      </c>
      <c r="AT200" s="155" t="s">
        <v>131</v>
      </c>
      <c r="AU200" s="155" t="s">
        <v>80</v>
      </c>
      <c r="AY200" s="14" t="s">
        <v>128</v>
      </c>
      <c r="BE200" s="156">
        <f t="shared" si="34"/>
        <v>0</v>
      </c>
      <c r="BF200" s="156">
        <f t="shared" si="35"/>
        <v>107.282</v>
      </c>
      <c r="BG200" s="156">
        <f t="shared" si="36"/>
        <v>0</v>
      </c>
      <c r="BH200" s="156">
        <f t="shared" si="37"/>
        <v>0</v>
      </c>
      <c r="BI200" s="156">
        <f t="shared" si="38"/>
        <v>0</v>
      </c>
      <c r="BJ200" s="14" t="s">
        <v>80</v>
      </c>
      <c r="BK200" s="157">
        <f t="shared" si="39"/>
        <v>107.282</v>
      </c>
      <c r="BL200" s="14" t="s">
        <v>135</v>
      </c>
      <c r="BM200" s="155" t="s">
        <v>330</v>
      </c>
    </row>
    <row r="201" spans="1:65" s="2" customFormat="1" ht="22.15" customHeight="1">
      <c r="A201" s="26"/>
      <c r="B201" s="144"/>
      <c r="C201" s="145" t="s">
        <v>331</v>
      </c>
      <c r="D201" s="145" t="s">
        <v>131</v>
      </c>
      <c r="E201" s="146" t="s">
        <v>332</v>
      </c>
      <c r="F201" s="147" t="s">
        <v>333</v>
      </c>
      <c r="G201" s="148" t="s">
        <v>134</v>
      </c>
      <c r="H201" s="149">
        <v>5.13</v>
      </c>
      <c r="I201" s="149">
        <v>3.1909999999999998</v>
      </c>
      <c r="J201" s="149">
        <f t="shared" si="30"/>
        <v>16.37</v>
      </c>
      <c r="K201" s="150"/>
      <c r="L201" s="27"/>
      <c r="M201" s="151" t="s">
        <v>1</v>
      </c>
      <c r="N201" s="152" t="s">
        <v>37</v>
      </c>
      <c r="O201" s="153">
        <v>0</v>
      </c>
      <c r="P201" s="153">
        <f t="shared" si="31"/>
        <v>0</v>
      </c>
      <c r="Q201" s="153">
        <v>0</v>
      </c>
      <c r="R201" s="153">
        <f t="shared" si="32"/>
        <v>0</v>
      </c>
      <c r="S201" s="153">
        <v>0</v>
      </c>
      <c r="T201" s="154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135</v>
      </c>
      <c r="AT201" s="155" t="s">
        <v>131</v>
      </c>
      <c r="AU201" s="155" t="s">
        <v>80</v>
      </c>
      <c r="AY201" s="14" t="s">
        <v>128</v>
      </c>
      <c r="BE201" s="156">
        <f t="shared" si="34"/>
        <v>0</v>
      </c>
      <c r="BF201" s="156">
        <f t="shared" si="35"/>
        <v>16.37</v>
      </c>
      <c r="BG201" s="156">
        <f t="shared" si="36"/>
        <v>0</v>
      </c>
      <c r="BH201" s="156">
        <f t="shared" si="37"/>
        <v>0</v>
      </c>
      <c r="BI201" s="156">
        <f t="shared" si="38"/>
        <v>0</v>
      </c>
      <c r="BJ201" s="14" t="s">
        <v>80</v>
      </c>
      <c r="BK201" s="157">
        <f t="shared" si="39"/>
        <v>16.37</v>
      </c>
      <c r="BL201" s="14" t="s">
        <v>135</v>
      </c>
      <c r="BM201" s="155" t="s">
        <v>334</v>
      </c>
    </row>
    <row r="202" spans="1:65" s="2" customFormat="1" ht="34.9" customHeight="1">
      <c r="A202" s="26"/>
      <c r="B202" s="144"/>
      <c r="C202" s="145" t="s">
        <v>233</v>
      </c>
      <c r="D202" s="145" t="s">
        <v>131</v>
      </c>
      <c r="E202" s="146" t="s">
        <v>335</v>
      </c>
      <c r="F202" s="147" t="s">
        <v>336</v>
      </c>
      <c r="G202" s="148" t="s">
        <v>138</v>
      </c>
      <c r="H202" s="149">
        <v>0.53100000000000003</v>
      </c>
      <c r="I202" s="149">
        <v>65.7</v>
      </c>
      <c r="J202" s="149">
        <f t="shared" si="30"/>
        <v>34.887</v>
      </c>
      <c r="K202" s="150"/>
      <c r="L202" s="27"/>
      <c r="M202" s="151" t="s">
        <v>1</v>
      </c>
      <c r="N202" s="152" t="s">
        <v>37</v>
      </c>
      <c r="O202" s="153">
        <v>0</v>
      </c>
      <c r="P202" s="153">
        <f t="shared" si="31"/>
        <v>0</v>
      </c>
      <c r="Q202" s="153">
        <v>0</v>
      </c>
      <c r="R202" s="153">
        <f t="shared" si="32"/>
        <v>0</v>
      </c>
      <c r="S202" s="153">
        <v>0</v>
      </c>
      <c r="T202" s="154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135</v>
      </c>
      <c r="AT202" s="155" t="s">
        <v>131</v>
      </c>
      <c r="AU202" s="155" t="s">
        <v>80</v>
      </c>
      <c r="AY202" s="14" t="s">
        <v>128</v>
      </c>
      <c r="BE202" s="156">
        <f t="shared" si="34"/>
        <v>0</v>
      </c>
      <c r="BF202" s="156">
        <f t="shared" si="35"/>
        <v>34.887</v>
      </c>
      <c r="BG202" s="156">
        <f t="shared" si="36"/>
        <v>0</v>
      </c>
      <c r="BH202" s="156">
        <f t="shared" si="37"/>
        <v>0</v>
      </c>
      <c r="BI202" s="156">
        <f t="shared" si="38"/>
        <v>0</v>
      </c>
      <c r="BJ202" s="14" t="s">
        <v>80</v>
      </c>
      <c r="BK202" s="157">
        <f t="shared" si="39"/>
        <v>34.887</v>
      </c>
      <c r="BL202" s="14" t="s">
        <v>135</v>
      </c>
      <c r="BM202" s="155" t="s">
        <v>337</v>
      </c>
    </row>
    <row r="203" spans="1:65" s="2" customFormat="1" ht="30" customHeight="1">
      <c r="A203" s="26"/>
      <c r="B203" s="144"/>
      <c r="C203" s="145" t="s">
        <v>338</v>
      </c>
      <c r="D203" s="145" t="s">
        <v>131</v>
      </c>
      <c r="E203" s="146" t="s">
        <v>339</v>
      </c>
      <c r="F203" s="147" t="s">
        <v>340</v>
      </c>
      <c r="G203" s="148" t="s">
        <v>134</v>
      </c>
      <c r="H203" s="149">
        <v>116.28</v>
      </c>
      <c r="I203" s="149">
        <v>1.714</v>
      </c>
      <c r="J203" s="149">
        <f t="shared" si="30"/>
        <v>199.304</v>
      </c>
      <c r="K203" s="150"/>
      <c r="L203" s="27"/>
      <c r="M203" s="151" t="s">
        <v>1</v>
      </c>
      <c r="N203" s="152" t="s">
        <v>37</v>
      </c>
      <c r="O203" s="153">
        <v>0</v>
      </c>
      <c r="P203" s="153">
        <f t="shared" si="31"/>
        <v>0</v>
      </c>
      <c r="Q203" s="153">
        <v>0</v>
      </c>
      <c r="R203" s="153">
        <f t="shared" si="32"/>
        <v>0</v>
      </c>
      <c r="S203" s="153">
        <v>0</v>
      </c>
      <c r="T203" s="154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135</v>
      </c>
      <c r="AT203" s="155" t="s">
        <v>131</v>
      </c>
      <c r="AU203" s="155" t="s">
        <v>80</v>
      </c>
      <c r="AY203" s="14" t="s">
        <v>128</v>
      </c>
      <c r="BE203" s="156">
        <f t="shared" si="34"/>
        <v>0</v>
      </c>
      <c r="BF203" s="156">
        <f t="shared" si="35"/>
        <v>199.304</v>
      </c>
      <c r="BG203" s="156">
        <f t="shared" si="36"/>
        <v>0</v>
      </c>
      <c r="BH203" s="156">
        <f t="shared" si="37"/>
        <v>0</v>
      </c>
      <c r="BI203" s="156">
        <f t="shared" si="38"/>
        <v>0</v>
      </c>
      <c r="BJ203" s="14" t="s">
        <v>80</v>
      </c>
      <c r="BK203" s="157">
        <f t="shared" si="39"/>
        <v>199.304</v>
      </c>
      <c r="BL203" s="14" t="s">
        <v>135</v>
      </c>
      <c r="BM203" s="155" t="s">
        <v>341</v>
      </c>
    </row>
    <row r="204" spans="1:65" s="2" customFormat="1" ht="22.15" customHeight="1">
      <c r="A204" s="26"/>
      <c r="B204" s="144"/>
      <c r="C204" s="145" t="s">
        <v>236</v>
      </c>
      <c r="D204" s="145" t="s">
        <v>131</v>
      </c>
      <c r="E204" s="146" t="s">
        <v>342</v>
      </c>
      <c r="F204" s="147" t="s">
        <v>343</v>
      </c>
      <c r="G204" s="148" t="s">
        <v>344</v>
      </c>
      <c r="H204" s="149">
        <v>47</v>
      </c>
      <c r="I204" s="149">
        <v>0.51600000000000001</v>
      </c>
      <c r="J204" s="149">
        <f t="shared" si="30"/>
        <v>24.251999999999999</v>
      </c>
      <c r="K204" s="150"/>
      <c r="L204" s="27"/>
      <c r="M204" s="151" t="s">
        <v>1</v>
      </c>
      <c r="N204" s="152" t="s">
        <v>37</v>
      </c>
      <c r="O204" s="153">
        <v>0</v>
      </c>
      <c r="P204" s="153">
        <f t="shared" si="31"/>
        <v>0</v>
      </c>
      <c r="Q204" s="153">
        <v>0</v>
      </c>
      <c r="R204" s="153">
        <f t="shared" si="32"/>
        <v>0</v>
      </c>
      <c r="S204" s="153">
        <v>0</v>
      </c>
      <c r="T204" s="154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135</v>
      </c>
      <c r="AT204" s="155" t="s">
        <v>131</v>
      </c>
      <c r="AU204" s="155" t="s">
        <v>80</v>
      </c>
      <c r="AY204" s="14" t="s">
        <v>128</v>
      </c>
      <c r="BE204" s="156">
        <f t="shared" si="34"/>
        <v>0</v>
      </c>
      <c r="BF204" s="156">
        <f t="shared" si="35"/>
        <v>24.251999999999999</v>
      </c>
      <c r="BG204" s="156">
        <f t="shared" si="36"/>
        <v>0</v>
      </c>
      <c r="BH204" s="156">
        <f t="shared" si="37"/>
        <v>0</v>
      </c>
      <c r="BI204" s="156">
        <f t="shared" si="38"/>
        <v>0</v>
      </c>
      <c r="BJ204" s="14" t="s">
        <v>80</v>
      </c>
      <c r="BK204" s="157">
        <f t="shared" si="39"/>
        <v>24.251999999999999</v>
      </c>
      <c r="BL204" s="14" t="s">
        <v>135</v>
      </c>
      <c r="BM204" s="155" t="s">
        <v>345</v>
      </c>
    </row>
    <row r="205" spans="1:65" s="2" customFormat="1" ht="22.15" customHeight="1">
      <c r="A205" s="26"/>
      <c r="B205" s="144"/>
      <c r="C205" s="145" t="s">
        <v>346</v>
      </c>
      <c r="D205" s="145" t="s">
        <v>131</v>
      </c>
      <c r="E205" s="146" t="s">
        <v>347</v>
      </c>
      <c r="F205" s="147" t="s">
        <v>348</v>
      </c>
      <c r="G205" s="148" t="s">
        <v>134</v>
      </c>
      <c r="H205" s="149">
        <v>68.25</v>
      </c>
      <c r="I205" s="149">
        <v>2.222</v>
      </c>
      <c r="J205" s="149">
        <f t="shared" si="30"/>
        <v>151.65199999999999</v>
      </c>
      <c r="K205" s="150"/>
      <c r="L205" s="27"/>
      <c r="M205" s="151" t="s">
        <v>1</v>
      </c>
      <c r="N205" s="152" t="s">
        <v>37</v>
      </c>
      <c r="O205" s="153">
        <v>0</v>
      </c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135</v>
      </c>
      <c r="AT205" s="155" t="s">
        <v>131</v>
      </c>
      <c r="AU205" s="155" t="s">
        <v>80</v>
      </c>
      <c r="AY205" s="14" t="s">
        <v>128</v>
      </c>
      <c r="BE205" s="156">
        <f t="shared" si="34"/>
        <v>0</v>
      </c>
      <c r="BF205" s="156">
        <f t="shared" si="35"/>
        <v>151.65199999999999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80</v>
      </c>
      <c r="BK205" s="157">
        <f t="shared" si="39"/>
        <v>151.65199999999999</v>
      </c>
      <c r="BL205" s="14" t="s">
        <v>135</v>
      </c>
      <c r="BM205" s="155" t="s">
        <v>349</v>
      </c>
    </row>
    <row r="206" spans="1:65" s="2" customFormat="1" ht="30" customHeight="1">
      <c r="A206" s="26"/>
      <c r="B206" s="144"/>
      <c r="C206" s="145" t="s">
        <v>240</v>
      </c>
      <c r="D206" s="145" t="s">
        <v>131</v>
      </c>
      <c r="E206" s="146" t="s">
        <v>350</v>
      </c>
      <c r="F206" s="147" t="s">
        <v>351</v>
      </c>
      <c r="G206" s="148" t="s">
        <v>134</v>
      </c>
      <c r="H206" s="149">
        <v>1393.26</v>
      </c>
      <c r="I206" s="149">
        <v>0.83</v>
      </c>
      <c r="J206" s="149">
        <f t="shared" si="30"/>
        <v>1156.4059999999999</v>
      </c>
      <c r="K206" s="150"/>
      <c r="L206" s="27"/>
      <c r="M206" s="151" t="s">
        <v>1</v>
      </c>
      <c r="N206" s="152" t="s">
        <v>37</v>
      </c>
      <c r="O206" s="153">
        <v>0</v>
      </c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135</v>
      </c>
      <c r="AT206" s="155" t="s">
        <v>131</v>
      </c>
      <c r="AU206" s="155" t="s">
        <v>80</v>
      </c>
      <c r="AY206" s="14" t="s">
        <v>128</v>
      </c>
      <c r="BE206" s="156">
        <f t="shared" si="34"/>
        <v>0</v>
      </c>
      <c r="BF206" s="156">
        <f t="shared" si="35"/>
        <v>1156.4059999999999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80</v>
      </c>
      <c r="BK206" s="157">
        <f t="shared" si="39"/>
        <v>1156.4059999999999</v>
      </c>
      <c r="BL206" s="14" t="s">
        <v>135</v>
      </c>
      <c r="BM206" s="155" t="s">
        <v>352</v>
      </c>
    </row>
    <row r="207" spans="1:65" s="2" customFormat="1" ht="34.9" customHeight="1">
      <c r="A207" s="26"/>
      <c r="B207" s="144"/>
      <c r="C207" s="145" t="s">
        <v>353</v>
      </c>
      <c r="D207" s="145" t="s">
        <v>131</v>
      </c>
      <c r="E207" s="146" t="s">
        <v>354</v>
      </c>
      <c r="F207" s="147" t="s">
        <v>355</v>
      </c>
      <c r="G207" s="148" t="s">
        <v>134</v>
      </c>
      <c r="H207" s="149">
        <v>783.29</v>
      </c>
      <c r="I207" s="149">
        <v>0.51</v>
      </c>
      <c r="J207" s="149">
        <f t="shared" si="30"/>
        <v>399.47800000000001</v>
      </c>
      <c r="K207" s="150"/>
      <c r="L207" s="27"/>
      <c r="M207" s="151" t="s">
        <v>1</v>
      </c>
      <c r="N207" s="152" t="s">
        <v>37</v>
      </c>
      <c r="O207" s="153">
        <v>0</v>
      </c>
      <c r="P207" s="153">
        <f t="shared" si="31"/>
        <v>0</v>
      </c>
      <c r="Q207" s="153">
        <v>0</v>
      </c>
      <c r="R207" s="153">
        <f t="shared" si="32"/>
        <v>0</v>
      </c>
      <c r="S207" s="153">
        <v>0</v>
      </c>
      <c r="T207" s="154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135</v>
      </c>
      <c r="AT207" s="155" t="s">
        <v>131</v>
      </c>
      <c r="AU207" s="155" t="s">
        <v>80</v>
      </c>
      <c r="AY207" s="14" t="s">
        <v>128</v>
      </c>
      <c r="BE207" s="156">
        <f t="shared" si="34"/>
        <v>0</v>
      </c>
      <c r="BF207" s="156">
        <f t="shared" si="35"/>
        <v>399.47800000000001</v>
      </c>
      <c r="BG207" s="156">
        <f t="shared" si="36"/>
        <v>0</v>
      </c>
      <c r="BH207" s="156">
        <f t="shared" si="37"/>
        <v>0</v>
      </c>
      <c r="BI207" s="156">
        <f t="shared" si="38"/>
        <v>0</v>
      </c>
      <c r="BJ207" s="14" t="s">
        <v>80</v>
      </c>
      <c r="BK207" s="157">
        <f t="shared" si="39"/>
        <v>399.47800000000001</v>
      </c>
      <c r="BL207" s="14" t="s">
        <v>135</v>
      </c>
      <c r="BM207" s="155" t="s">
        <v>356</v>
      </c>
    </row>
    <row r="208" spans="1:65" s="2" customFormat="1" ht="34.9" customHeight="1">
      <c r="A208" s="26"/>
      <c r="B208" s="144"/>
      <c r="C208" s="145" t="s">
        <v>243</v>
      </c>
      <c r="D208" s="145" t="s">
        <v>131</v>
      </c>
      <c r="E208" s="146" t="s">
        <v>357</v>
      </c>
      <c r="F208" s="147" t="s">
        <v>358</v>
      </c>
      <c r="G208" s="148" t="s">
        <v>134</v>
      </c>
      <c r="H208" s="149">
        <v>204.6</v>
      </c>
      <c r="I208" s="149">
        <v>3.51</v>
      </c>
      <c r="J208" s="149">
        <f t="shared" si="30"/>
        <v>718.14599999999996</v>
      </c>
      <c r="K208" s="150"/>
      <c r="L208" s="27"/>
      <c r="M208" s="151" t="s">
        <v>1</v>
      </c>
      <c r="N208" s="152" t="s">
        <v>37</v>
      </c>
      <c r="O208" s="153">
        <v>0</v>
      </c>
      <c r="P208" s="153">
        <f t="shared" si="31"/>
        <v>0</v>
      </c>
      <c r="Q208" s="153">
        <v>0</v>
      </c>
      <c r="R208" s="153">
        <f t="shared" si="32"/>
        <v>0</v>
      </c>
      <c r="S208" s="153">
        <v>0</v>
      </c>
      <c r="T208" s="154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135</v>
      </c>
      <c r="AT208" s="155" t="s">
        <v>131</v>
      </c>
      <c r="AU208" s="155" t="s">
        <v>80</v>
      </c>
      <c r="AY208" s="14" t="s">
        <v>128</v>
      </c>
      <c r="BE208" s="156">
        <f t="shared" si="34"/>
        <v>0</v>
      </c>
      <c r="BF208" s="156">
        <f t="shared" si="35"/>
        <v>718.14599999999996</v>
      </c>
      <c r="BG208" s="156">
        <f t="shared" si="36"/>
        <v>0</v>
      </c>
      <c r="BH208" s="156">
        <f t="shared" si="37"/>
        <v>0</v>
      </c>
      <c r="BI208" s="156">
        <f t="shared" si="38"/>
        <v>0</v>
      </c>
      <c r="BJ208" s="14" t="s">
        <v>80</v>
      </c>
      <c r="BK208" s="157">
        <f t="shared" si="39"/>
        <v>718.14599999999996</v>
      </c>
      <c r="BL208" s="14" t="s">
        <v>135</v>
      </c>
      <c r="BM208" s="155" t="s">
        <v>359</v>
      </c>
    </row>
    <row r="209" spans="1:65" s="2" customFormat="1" ht="22.15" customHeight="1">
      <c r="A209" s="26"/>
      <c r="B209" s="144"/>
      <c r="C209" s="145" t="s">
        <v>360</v>
      </c>
      <c r="D209" s="145" t="s">
        <v>131</v>
      </c>
      <c r="E209" s="146" t="s">
        <v>361</v>
      </c>
      <c r="F209" s="147" t="s">
        <v>362</v>
      </c>
      <c r="G209" s="148" t="s">
        <v>160</v>
      </c>
      <c r="H209" s="149">
        <v>32.137999999999998</v>
      </c>
      <c r="I209" s="149">
        <v>7.9560000000000004</v>
      </c>
      <c r="J209" s="149">
        <f t="shared" si="30"/>
        <v>255.69</v>
      </c>
      <c r="K209" s="150"/>
      <c r="L209" s="27"/>
      <c r="M209" s="151" t="s">
        <v>1</v>
      </c>
      <c r="N209" s="152" t="s">
        <v>37</v>
      </c>
      <c r="O209" s="153">
        <v>0</v>
      </c>
      <c r="P209" s="153">
        <f t="shared" si="31"/>
        <v>0</v>
      </c>
      <c r="Q209" s="153">
        <v>0</v>
      </c>
      <c r="R209" s="153">
        <f t="shared" si="32"/>
        <v>0</v>
      </c>
      <c r="S209" s="153">
        <v>0</v>
      </c>
      <c r="T209" s="154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135</v>
      </c>
      <c r="AT209" s="155" t="s">
        <v>131</v>
      </c>
      <c r="AU209" s="155" t="s">
        <v>80</v>
      </c>
      <c r="AY209" s="14" t="s">
        <v>128</v>
      </c>
      <c r="BE209" s="156">
        <f t="shared" si="34"/>
        <v>0</v>
      </c>
      <c r="BF209" s="156">
        <f t="shared" si="35"/>
        <v>255.69</v>
      </c>
      <c r="BG209" s="156">
        <f t="shared" si="36"/>
        <v>0</v>
      </c>
      <c r="BH209" s="156">
        <f t="shared" si="37"/>
        <v>0</v>
      </c>
      <c r="BI209" s="156">
        <f t="shared" si="38"/>
        <v>0</v>
      </c>
      <c r="BJ209" s="14" t="s">
        <v>80</v>
      </c>
      <c r="BK209" s="157">
        <f t="shared" si="39"/>
        <v>255.69</v>
      </c>
      <c r="BL209" s="14" t="s">
        <v>135</v>
      </c>
      <c r="BM209" s="155" t="s">
        <v>363</v>
      </c>
    </row>
    <row r="210" spans="1:65" s="2" customFormat="1" ht="19.899999999999999" customHeight="1">
      <c r="A210" s="26"/>
      <c r="B210" s="144"/>
      <c r="C210" s="145" t="s">
        <v>364</v>
      </c>
      <c r="D210" s="145" t="s">
        <v>131</v>
      </c>
      <c r="E210" s="146" t="s">
        <v>365</v>
      </c>
      <c r="F210" s="147" t="s">
        <v>366</v>
      </c>
      <c r="G210" s="148" t="s">
        <v>160</v>
      </c>
      <c r="H210" s="149">
        <v>32.137999999999998</v>
      </c>
      <c r="I210" s="149">
        <v>11.332000000000001</v>
      </c>
      <c r="J210" s="149">
        <f t="shared" si="30"/>
        <v>364.18799999999999</v>
      </c>
      <c r="K210" s="150"/>
      <c r="L210" s="27"/>
      <c r="M210" s="151" t="s">
        <v>1</v>
      </c>
      <c r="N210" s="152" t="s">
        <v>37</v>
      </c>
      <c r="O210" s="153">
        <v>0</v>
      </c>
      <c r="P210" s="153">
        <f t="shared" si="31"/>
        <v>0</v>
      </c>
      <c r="Q210" s="153">
        <v>0</v>
      </c>
      <c r="R210" s="153">
        <f t="shared" si="32"/>
        <v>0</v>
      </c>
      <c r="S210" s="153">
        <v>0</v>
      </c>
      <c r="T210" s="154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135</v>
      </c>
      <c r="AT210" s="155" t="s">
        <v>131</v>
      </c>
      <c r="AU210" s="155" t="s">
        <v>80</v>
      </c>
      <c r="AY210" s="14" t="s">
        <v>128</v>
      </c>
      <c r="BE210" s="156">
        <f t="shared" si="34"/>
        <v>0</v>
      </c>
      <c r="BF210" s="156">
        <f t="shared" si="35"/>
        <v>364.18799999999999</v>
      </c>
      <c r="BG210" s="156">
        <f t="shared" si="36"/>
        <v>0</v>
      </c>
      <c r="BH210" s="156">
        <f t="shared" si="37"/>
        <v>0</v>
      </c>
      <c r="BI210" s="156">
        <f t="shared" si="38"/>
        <v>0</v>
      </c>
      <c r="BJ210" s="14" t="s">
        <v>80</v>
      </c>
      <c r="BK210" s="157">
        <f t="shared" si="39"/>
        <v>364.18799999999999</v>
      </c>
      <c r="BL210" s="14" t="s">
        <v>135</v>
      </c>
      <c r="BM210" s="155" t="s">
        <v>367</v>
      </c>
    </row>
    <row r="211" spans="1:65" s="2" customFormat="1" ht="22.15" customHeight="1">
      <c r="A211" s="26"/>
      <c r="B211" s="144"/>
      <c r="C211" s="145" t="s">
        <v>368</v>
      </c>
      <c r="D211" s="145" t="s">
        <v>131</v>
      </c>
      <c r="E211" s="146" t="s">
        <v>369</v>
      </c>
      <c r="F211" s="147" t="s">
        <v>370</v>
      </c>
      <c r="G211" s="148" t="s">
        <v>160</v>
      </c>
      <c r="H211" s="149">
        <v>328.83300000000003</v>
      </c>
      <c r="I211" s="149">
        <v>0.38200000000000001</v>
      </c>
      <c r="J211" s="149">
        <f t="shared" si="30"/>
        <v>125.614</v>
      </c>
      <c r="K211" s="150"/>
      <c r="L211" s="27"/>
      <c r="M211" s="151" t="s">
        <v>1</v>
      </c>
      <c r="N211" s="152" t="s">
        <v>37</v>
      </c>
      <c r="O211" s="153">
        <v>0</v>
      </c>
      <c r="P211" s="153">
        <f t="shared" si="31"/>
        <v>0</v>
      </c>
      <c r="Q211" s="153">
        <v>0</v>
      </c>
      <c r="R211" s="153">
        <f t="shared" si="32"/>
        <v>0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135</v>
      </c>
      <c r="AT211" s="155" t="s">
        <v>131</v>
      </c>
      <c r="AU211" s="155" t="s">
        <v>80</v>
      </c>
      <c r="AY211" s="14" t="s">
        <v>128</v>
      </c>
      <c r="BE211" s="156">
        <f t="shared" si="34"/>
        <v>0</v>
      </c>
      <c r="BF211" s="156">
        <f t="shared" si="35"/>
        <v>125.614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80</v>
      </c>
      <c r="BK211" s="157">
        <f t="shared" si="39"/>
        <v>125.614</v>
      </c>
      <c r="BL211" s="14" t="s">
        <v>135</v>
      </c>
      <c r="BM211" s="155" t="s">
        <v>371</v>
      </c>
    </row>
    <row r="212" spans="1:65" s="2" customFormat="1" ht="22.15" customHeight="1">
      <c r="A212" s="26"/>
      <c r="B212" s="144"/>
      <c r="C212" s="145" t="s">
        <v>372</v>
      </c>
      <c r="D212" s="145" t="s">
        <v>131</v>
      </c>
      <c r="E212" s="146" t="s">
        <v>373</v>
      </c>
      <c r="F212" s="147" t="s">
        <v>374</v>
      </c>
      <c r="G212" s="148" t="s">
        <v>160</v>
      </c>
      <c r="H212" s="149">
        <v>32.137999999999998</v>
      </c>
      <c r="I212" s="149">
        <v>9.4700000000000006</v>
      </c>
      <c r="J212" s="149">
        <f t="shared" si="30"/>
        <v>304.34699999999998</v>
      </c>
      <c r="K212" s="150"/>
      <c r="L212" s="27"/>
      <c r="M212" s="151" t="s">
        <v>1</v>
      </c>
      <c r="N212" s="152" t="s">
        <v>37</v>
      </c>
      <c r="O212" s="153">
        <v>0</v>
      </c>
      <c r="P212" s="153">
        <f t="shared" si="31"/>
        <v>0</v>
      </c>
      <c r="Q212" s="153">
        <v>0</v>
      </c>
      <c r="R212" s="153">
        <f t="shared" si="32"/>
        <v>0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135</v>
      </c>
      <c r="AT212" s="155" t="s">
        <v>131</v>
      </c>
      <c r="AU212" s="155" t="s">
        <v>80</v>
      </c>
      <c r="AY212" s="14" t="s">
        <v>128</v>
      </c>
      <c r="BE212" s="156">
        <f t="shared" si="34"/>
        <v>0</v>
      </c>
      <c r="BF212" s="156">
        <f t="shared" si="35"/>
        <v>304.34699999999998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80</v>
      </c>
      <c r="BK212" s="157">
        <f t="shared" si="39"/>
        <v>304.34699999999998</v>
      </c>
      <c r="BL212" s="14" t="s">
        <v>135</v>
      </c>
      <c r="BM212" s="155" t="s">
        <v>375</v>
      </c>
    </row>
    <row r="213" spans="1:65" s="2" customFormat="1" ht="22.15" customHeight="1">
      <c r="A213" s="26"/>
      <c r="B213" s="144"/>
      <c r="C213" s="145" t="s">
        <v>376</v>
      </c>
      <c r="D213" s="145" t="s">
        <v>131</v>
      </c>
      <c r="E213" s="146" t="s">
        <v>377</v>
      </c>
      <c r="F213" s="147" t="s">
        <v>378</v>
      </c>
      <c r="G213" s="148" t="s">
        <v>160</v>
      </c>
      <c r="H213" s="149">
        <v>257.10399999999998</v>
      </c>
      <c r="I213" s="149">
        <v>1.0640000000000001</v>
      </c>
      <c r="J213" s="149">
        <f t="shared" si="30"/>
        <v>273.55900000000003</v>
      </c>
      <c r="K213" s="150"/>
      <c r="L213" s="27"/>
      <c r="M213" s="151" t="s">
        <v>1</v>
      </c>
      <c r="N213" s="152" t="s">
        <v>37</v>
      </c>
      <c r="O213" s="153">
        <v>0</v>
      </c>
      <c r="P213" s="153">
        <f t="shared" si="31"/>
        <v>0</v>
      </c>
      <c r="Q213" s="153">
        <v>0</v>
      </c>
      <c r="R213" s="153">
        <f t="shared" si="32"/>
        <v>0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135</v>
      </c>
      <c r="AT213" s="155" t="s">
        <v>131</v>
      </c>
      <c r="AU213" s="155" t="s">
        <v>80</v>
      </c>
      <c r="AY213" s="14" t="s">
        <v>128</v>
      </c>
      <c r="BE213" s="156">
        <f t="shared" si="34"/>
        <v>0</v>
      </c>
      <c r="BF213" s="156">
        <f t="shared" si="35"/>
        <v>273.55900000000003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80</v>
      </c>
      <c r="BK213" s="157">
        <f t="shared" si="39"/>
        <v>273.55900000000003</v>
      </c>
      <c r="BL213" s="14" t="s">
        <v>135</v>
      </c>
      <c r="BM213" s="155" t="s">
        <v>379</v>
      </c>
    </row>
    <row r="214" spans="1:65" s="2" customFormat="1" ht="22.15" customHeight="1">
      <c r="A214" s="26"/>
      <c r="B214" s="144"/>
      <c r="C214" s="145" t="s">
        <v>247</v>
      </c>
      <c r="D214" s="145" t="s">
        <v>131</v>
      </c>
      <c r="E214" s="146" t="s">
        <v>380</v>
      </c>
      <c r="F214" s="147" t="s">
        <v>381</v>
      </c>
      <c r="G214" s="148" t="s">
        <v>160</v>
      </c>
      <c r="H214" s="149">
        <v>32.137999999999998</v>
      </c>
      <c r="I214" s="149">
        <v>25</v>
      </c>
      <c r="J214" s="149">
        <f t="shared" si="30"/>
        <v>803.45</v>
      </c>
      <c r="K214" s="150"/>
      <c r="L214" s="27"/>
      <c r="M214" s="151" t="s">
        <v>1</v>
      </c>
      <c r="N214" s="152" t="s">
        <v>37</v>
      </c>
      <c r="O214" s="153">
        <v>0</v>
      </c>
      <c r="P214" s="153">
        <f t="shared" si="31"/>
        <v>0</v>
      </c>
      <c r="Q214" s="153">
        <v>0</v>
      </c>
      <c r="R214" s="153">
        <f t="shared" si="32"/>
        <v>0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135</v>
      </c>
      <c r="AT214" s="155" t="s">
        <v>131</v>
      </c>
      <c r="AU214" s="155" t="s">
        <v>80</v>
      </c>
      <c r="AY214" s="14" t="s">
        <v>128</v>
      </c>
      <c r="BE214" s="156">
        <f t="shared" si="34"/>
        <v>0</v>
      </c>
      <c r="BF214" s="156">
        <f t="shared" si="35"/>
        <v>803.45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80</v>
      </c>
      <c r="BK214" s="157">
        <f t="shared" si="39"/>
        <v>803.45</v>
      </c>
      <c r="BL214" s="14" t="s">
        <v>135</v>
      </c>
      <c r="BM214" s="155" t="s">
        <v>382</v>
      </c>
    </row>
    <row r="215" spans="1:65" s="12" customFormat="1" ht="22.9" customHeight="1">
      <c r="B215" s="132"/>
      <c r="D215" s="133" t="s">
        <v>70</v>
      </c>
      <c r="E215" s="142" t="s">
        <v>383</v>
      </c>
      <c r="F215" s="142" t="s">
        <v>384</v>
      </c>
      <c r="J215" s="143">
        <f>BK215</f>
        <v>2261.377</v>
      </c>
      <c r="L215" s="132"/>
      <c r="M215" s="136"/>
      <c r="N215" s="137"/>
      <c r="O215" s="137"/>
      <c r="P215" s="138">
        <f>P216</f>
        <v>0</v>
      </c>
      <c r="Q215" s="137"/>
      <c r="R215" s="138">
        <f>R216</f>
        <v>0</v>
      </c>
      <c r="S215" s="137"/>
      <c r="T215" s="139">
        <f>T216</f>
        <v>0</v>
      </c>
      <c r="AR215" s="133" t="s">
        <v>76</v>
      </c>
      <c r="AT215" s="140" t="s">
        <v>70</v>
      </c>
      <c r="AU215" s="140" t="s">
        <v>76</v>
      </c>
      <c r="AY215" s="133" t="s">
        <v>128</v>
      </c>
      <c r="BK215" s="141">
        <f>BK216</f>
        <v>2261.377</v>
      </c>
    </row>
    <row r="216" spans="1:65" s="2" customFormat="1" ht="30" customHeight="1">
      <c r="A216" s="26"/>
      <c r="B216" s="144"/>
      <c r="C216" s="145" t="s">
        <v>385</v>
      </c>
      <c r="D216" s="145" t="s">
        <v>131</v>
      </c>
      <c r="E216" s="146" t="s">
        <v>386</v>
      </c>
      <c r="F216" s="147" t="s">
        <v>387</v>
      </c>
      <c r="G216" s="148" t="s">
        <v>160</v>
      </c>
      <c r="H216" s="149">
        <v>314.95499999999998</v>
      </c>
      <c r="I216" s="149">
        <v>7.18</v>
      </c>
      <c r="J216" s="149">
        <f>ROUND(I216*H216,3)</f>
        <v>2261.377</v>
      </c>
      <c r="K216" s="150"/>
      <c r="L216" s="27"/>
      <c r="M216" s="151" t="s">
        <v>1</v>
      </c>
      <c r="N216" s="152" t="s">
        <v>37</v>
      </c>
      <c r="O216" s="153">
        <v>0</v>
      </c>
      <c r="P216" s="153">
        <f>O216*H216</f>
        <v>0</v>
      </c>
      <c r="Q216" s="153">
        <v>0</v>
      </c>
      <c r="R216" s="153">
        <f>Q216*H216</f>
        <v>0</v>
      </c>
      <c r="S216" s="153">
        <v>0</v>
      </c>
      <c r="T216" s="154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135</v>
      </c>
      <c r="AT216" s="155" t="s">
        <v>131</v>
      </c>
      <c r="AU216" s="155" t="s">
        <v>80</v>
      </c>
      <c r="AY216" s="14" t="s">
        <v>128</v>
      </c>
      <c r="BE216" s="156">
        <f>IF(N216="základná",J216,0)</f>
        <v>0</v>
      </c>
      <c r="BF216" s="156">
        <f>IF(N216="znížená",J216,0)</f>
        <v>2261.377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4" t="s">
        <v>80</v>
      </c>
      <c r="BK216" s="157">
        <f>ROUND(I216*H216,3)</f>
        <v>2261.377</v>
      </c>
      <c r="BL216" s="14" t="s">
        <v>135</v>
      </c>
      <c r="BM216" s="155" t="s">
        <v>388</v>
      </c>
    </row>
    <row r="217" spans="1:65" s="12" customFormat="1" ht="25.9" customHeight="1">
      <c r="B217" s="132"/>
      <c r="D217" s="133" t="s">
        <v>70</v>
      </c>
      <c r="E217" s="134" t="s">
        <v>389</v>
      </c>
      <c r="F217" s="134" t="s">
        <v>390</v>
      </c>
      <c r="J217" s="135">
        <f>BK217</f>
        <v>181989.55299999999</v>
      </c>
      <c r="L217" s="132"/>
      <c r="M217" s="136"/>
      <c r="N217" s="137"/>
      <c r="O217" s="137"/>
      <c r="P217" s="138">
        <f>P218+P221+P231+P233+P247+P249+P260+P264+P288+P332+P341+P346+P352+P358+P362+P367</f>
        <v>0</v>
      </c>
      <c r="Q217" s="137"/>
      <c r="R217" s="138">
        <f>R218+R221+R231+R233+R247+R249+R260+R264+R288+R332+R341+R346+R352+R358+R362+R367</f>
        <v>0</v>
      </c>
      <c r="S217" s="137"/>
      <c r="T217" s="139">
        <f>T218+T221+T231+T233+T247+T249+T260+T264+T288+T332+T341+T346+T352+T358+T362+T367</f>
        <v>0</v>
      </c>
      <c r="AR217" s="133" t="s">
        <v>76</v>
      </c>
      <c r="AT217" s="140" t="s">
        <v>70</v>
      </c>
      <c r="AU217" s="140" t="s">
        <v>71</v>
      </c>
      <c r="AY217" s="133" t="s">
        <v>128</v>
      </c>
      <c r="BK217" s="141">
        <f>BK218+BK221+BK231+BK233+BK247+BK249+BK260+BK264+BK288+BK332+BK341+BK346+BK352+BK358+BK362+BK367</f>
        <v>181989.55299999999</v>
      </c>
    </row>
    <row r="218" spans="1:65" s="12" customFormat="1" ht="22.9" customHeight="1">
      <c r="B218" s="132"/>
      <c r="D218" s="133" t="s">
        <v>70</v>
      </c>
      <c r="E218" s="142" t="s">
        <v>391</v>
      </c>
      <c r="F218" s="142" t="s">
        <v>392</v>
      </c>
      <c r="J218" s="143">
        <f>BK218</f>
        <v>603.18299999999999</v>
      </c>
      <c r="L218" s="132"/>
      <c r="M218" s="136"/>
      <c r="N218" s="137"/>
      <c r="O218" s="137"/>
      <c r="P218" s="138">
        <f>SUM(P219:P220)</f>
        <v>0</v>
      </c>
      <c r="Q218" s="137"/>
      <c r="R218" s="138">
        <f>SUM(R219:R220)</f>
        <v>0</v>
      </c>
      <c r="S218" s="137"/>
      <c r="T218" s="139">
        <f>SUM(T219:T220)</f>
        <v>0</v>
      </c>
      <c r="AR218" s="133" t="s">
        <v>76</v>
      </c>
      <c r="AT218" s="140" t="s">
        <v>70</v>
      </c>
      <c r="AU218" s="140" t="s">
        <v>76</v>
      </c>
      <c r="AY218" s="133" t="s">
        <v>128</v>
      </c>
      <c r="BK218" s="141">
        <f>SUM(BK219:BK220)</f>
        <v>603.18299999999999</v>
      </c>
    </row>
    <row r="219" spans="1:65" s="2" customFormat="1" ht="22.15" customHeight="1">
      <c r="A219" s="26"/>
      <c r="B219" s="144"/>
      <c r="C219" s="145" t="s">
        <v>393</v>
      </c>
      <c r="D219" s="145" t="s">
        <v>131</v>
      </c>
      <c r="E219" s="146" t="s">
        <v>394</v>
      </c>
      <c r="F219" s="147" t="s">
        <v>395</v>
      </c>
      <c r="G219" s="148" t="s">
        <v>134</v>
      </c>
      <c r="H219" s="149">
        <v>79.613</v>
      </c>
      <c r="I219" s="149">
        <v>7.5369999999999999</v>
      </c>
      <c r="J219" s="149">
        <f>ROUND(I219*H219,3)</f>
        <v>600.04300000000001</v>
      </c>
      <c r="K219" s="150"/>
      <c r="L219" s="27"/>
      <c r="M219" s="151" t="s">
        <v>1</v>
      </c>
      <c r="N219" s="152" t="s">
        <v>37</v>
      </c>
      <c r="O219" s="153">
        <v>0</v>
      </c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135</v>
      </c>
      <c r="AT219" s="155" t="s">
        <v>131</v>
      </c>
      <c r="AU219" s="155" t="s">
        <v>80</v>
      </c>
      <c r="AY219" s="14" t="s">
        <v>128</v>
      </c>
      <c r="BE219" s="156">
        <f>IF(N219="základná",J219,0)</f>
        <v>0</v>
      </c>
      <c r="BF219" s="156">
        <f>IF(N219="znížená",J219,0)</f>
        <v>600.04300000000001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4" t="s">
        <v>80</v>
      </c>
      <c r="BK219" s="157">
        <f>ROUND(I219*H219,3)</f>
        <v>600.04300000000001</v>
      </c>
      <c r="BL219" s="14" t="s">
        <v>135</v>
      </c>
      <c r="BM219" s="155" t="s">
        <v>396</v>
      </c>
    </row>
    <row r="220" spans="1:65" s="2" customFormat="1" ht="22.15" customHeight="1">
      <c r="A220" s="26"/>
      <c r="B220" s="144"/>
      <c r="C220" s="145" t="s">
        <v>397</v>
      </c>
      <c r="D220" s="145" t="s">
        <v>131</v>
      </c>
      <c r="E220" s="146" t="s">
        <v>398</v>
      </c>
      <c r="F220" s="147" t="s">
        <v>399</v>
      </c>
      <c r="G220" s="148" t="s">
        <v>160</v>
      </c>
      <c r="H220" s="149">
        <v>0.113</v>
      </c>
      <c r="I220" s="149">
        <v>27.792000000000002</v>
      </c>
      <c r="J220" s="149">
        <f>ROUND(I220*H220,3)</f>
        <v>3.14</v>
      </c>
      <c r="K220" s="150"/>
      <c r="L220" s="27"/>
      <c r="M220" s="151" t="s">
        <v>1</v>
      </c>
      <c r="N220" s="152" t="s">
        <v>37</v>
      </c>
      <c r="O220" s="153">
        <v>0</v>
      </c>
      <c r="P220" s="153">
        <f>O220*H220</f>
        <v>0</v>
      </c>
      <c r="Q220" s="153">
        <v>0</v>
      </c>
      <c r="R220" s="153">
        <f>Q220*H220</f>
        <v>0</v>
      </c>
      <c r="S220" s="153">
        <v>0</v>
      </c>
      <c r="T220" s="154">
        <f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135</v>
      </c>
      <c r="AT220" s="155" t="s">
        <v>131</v>
      </c>
      <c r="AU220" s="155" t="s">
        <v>80</v>
      </c>
      <c r="AY220" s="14" t="s">
        <v>128</v>
      </c>
      <c r="BE220" s="156">
        <f>IF(N220="základná",J220,0)</f>
        <v>0</v>
      </c>
      <c r="BF220" s="156">
        <f>IF(N220="znížená",J220,0)</f>
        <v>3.14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4" t="s">
        <v>80</v>
      </c>
      <c r="BK220" s="157">
        <f>ROUND(I220*H220,3)</f>
        <v>3.14</v>
      </c>
      <c r="BL220" s="14" t="s">
        <v>135</v>
      </c>
      <c r="BM220" s="155" t="s">
        <v>400</v>
      </c>
    </row>
    <row r="221" spans="1:65" s="12" customFormat="1" ht="22.9" customHeight="1">
      <c r="B221" s="132"/>
      <c r="D221" s="133" t="s">
        <v>70</v>
      </c>
      <c r="E221" s="142" t="s">
        <v>401</v>
      </c>
      <c r="F221" s="142" t="s">
        <v>402</v>
      </c>
      <c r="J221" s="143">
        <f>BK221</f>
        <v>21432.026999999998</v>
      </c>
      <c r="L221" s="132"/>
      <c r="M221" s="136"/>
      <c r="N221" s="137"/>
      <c r="O221" s="137"/>
      <c r="P221" s="138">
        <f>SUM(P222:P230)</f>
        <v>0</v>
      </c>
      <c r="Q221" s="137"/>
      <c r="R221" s="138">
        <f>SUM(R222:R230)</f>
        <v>0</v>
      </c>
      <c r="S221" s="137"/>
      <c r="T221" s="139">
        <f>SUM(T222:T230)</f>
        <v>0</v>
      </c>
      <c r="AR221" s="133" t="s">
        <v>76</v>
      </c>
      <c r="AT221" s="140" t="s">
        <v>70</v>
      </c>
      <c r="AU221" s="140" t="s">
        <v>76</v>
      </c>
      <c r="AY221" s="133" t="s">
        <v>128</v>
      </c>
      <c r="BK221" s="141">
        <f>SUM(BK222:BK230)</f>
        <v>21432.026999999998</v>
      </c>
    </row>
    <row r="222" spans="1:65" s="2" customFormat="1" ht="14.45" customHeight="1">
      <c r="A222" s="26"/>
      <c r="B222" s="144"/>
      <c r="C222" s="145" t="s">
        <v>250</v>
      </c>
      <c r="D222" s="145" t="s">
        <v>131</v>
      </c>
      <c r="E222" s="146" t="s">
        <v>403</v>
      </c>
      <c r="F222" s="147" t="s">
        <v>404</v>
      </c>
      <c r="G222" s="148" t="s">
        <v>134</v>
      </c>
      <c r="H222" s="149">
        <v>608.31500000000005</v>
      </c>
      <c r="I222" s="149">
        <v>1.42</v>
      </c>
      <c r="J222" s="149">
        <f t="shared" ref="J222:J230" si="40">ROUND(I222*H222,3)</f>
        <v>863.80700000000002</v>
      </c>
      <c r="K222" s="150"/>
      <c r="L222" s="27"/>
      <c r="M222" s="151" t="s">
        <v>1</v>
      </c>
      <c r="N222" s="152" t="s">
        <v>37</v>
      </c>
      <c r="O222" s="153">
        <v>0</v>
      </c>
      <c r="P222" s="153">
        <f t="shared" ref="P222:P230" si="41">O222*H222</f>
        <v>0</v>
      </c>
      <c r="Q222" s="153">
        <v>0</v>
      </c>
      <c r="R222" s="153">
        <f t="shared" ref="R222:R230" si="42">Q222*H222</f>
        <v>0</v>
      </c>
      <c r="S222" s="153">
        <v>0</v>
      </c>
      <c r="T222" s="154">
        <f t="shared" ref="T222:T230" si="43"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135</v>
      </c>
      <c r="AT222" s="155" t="s">
        <v>131</v>
      </c>
      <c r="AU222" s="155" t="s">
        <v>80</v>
      </c>
      <c r="AY222" s="14" t="s">
        <v>128</v>
      </c>
      <c r="BE222" s="156">
        <f t="shared" ref="BE222:BE230" si="44">IF(N222="základná",J222,0)</f>
        <v>0</v>
      </c>
      <c r="BF222" s="156">
        <f t="shared" ref="BF222:BF230" si="45">IF(N222="znížená",J222,0)</f>
        <v>863.80700000000002</v>
      </c>
      <c r="BG222" s="156">
        <f t="shared" ref="BG222:BG230" si="46">IF(N222="zákl. prenesená",J222,0)</f>
        <v>0</v>
      </c>
      <c r="BH222" s="156">
        <f t="shared" ref="BH222:BH230" si="47">IF(N222="zníž. prenesená",J222,0)</f>
        <v>0</v>
      </c>
      <c r="BI222" s="156">
        <f t="shared" ref="BI222:BI230" si="48">IF(N222="nulová",J222,0)</f>
        <v>0</v>
      </c>
      <c r="BJ222" s="14" t="s">
        <v>80</v>
      </c>
      <c r="BK222" s="157">
        <f t="shared" ref="BK222:BK230" si="49">ROUND(I222*H222,3)</f>
        <v>863.80700000000002</v>
      </c>
      <c r="BL222" s="14" t="s">
        <v>135</v>
      </c>
      <c r="BM222" s="155" t="s">
        <v>405</v>
      </c>
    </row>
    <row r="223" spans="1:65" s="2" customFormat="1" ht="14.45" customHeight="1">
      <c r="A223" s="26"/>
      <c r="B223" s="144"/>
      <c r="C223" s="158" t="s">
        <v>406</v>
      </c>
      <c r="D223" s="158" t="s">
        <v>157</v>
      </c>
      <c r="E223" s="159" t="s">
        <v>407</v>
      </c>
      <c r="F223" s="160" t="s">
        <v>408</v>
      </c>
      <c r="G223" s="161" t="s">
        <v>134</v>
      </c>
      <c r="H223" s="162">
        <v>699.56200000000001</v>
      </c>
      <c r="I223" s="162">
        <v>1.65</v>
      </c>
      <c r="J223" s="162">
        <f t="shared" si="40"/>
        <v>1154.277</v>
      </c>
      <c r="K223" s="163"/>
      <c r="L223" s="164"/>
      <c r="M223" s="165" t="s">
        <v>1</v>
      </c>
      <c r="N223" s="166" t="s">
        <v>37</v>
      </c>
      <c r="O223" s="153">
        <v>0</v>
      </c>
      <c r="P223" s="153">
        <f t="shared" si="41"/>
        <v>0</v>
      </c>
      <c r="Q223" s="153">
        <v>0</v>
      </c>
      <c r="R223" s="153">
        <f t="shared" si="42"/>
        <v>0</v>
      </c>
      <c r="S223" s="153">
        <v>0</v>
      </c>
      <c r="T223" s="154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145</v>
      </c>
      <c r="AT223" s="155" t="s">
        <v>157</v>
      </c>
      <c r="AU223" s="155" t="s">
        <v>80</v>
      </c>
      <c r="AY223" s="14" t="s">
        <v>128</v>
      </c>
      <c r="BE223" s="156">
        <f t="shared" si="44"/>
        <v>0</v>
      </c>
      <c r="BF223" s="156">
        <f t="shared" si="45"/>
        <v>1154.277</v>
      </c>
      <c r="BG223" s="156">
        <f t="shared" si="46"/>
        <v>0</v>
      </c>
      <c r="BH223" s="156">
        <f t="shared" si="47"/>
        <v>0</v>
      </c>
      <c r="BI223" s="156">
        <f t="shared" si="48"/>
        <v>0</v>
      </c>
      <c r="BJ223" s="14" t="s">
        <v>80</v>
      </c>
      <c r="BK223" s="157">
        <f t="shared" si="49"/>
        <v>1154.277</v>
      </c>
      <c r="BL223" s="14" t="s">
        <v>135</v>
      </c>
      <c r="BM223" s="155" t="s">
        <v>409</v>
      </c>
    </row>
    <row r="224" spans="1:65" s="2" customFormat="1" ht="22.15" customHeight="1">
      <c r="A224" s="26"/>
      <c r="B224" s="144"/>
      <c r="C224" s="145" t="s">
        <v>254</v>
      </c>
      <c r="D224" s="145" t="s">
        <v>131</v>
      </c>
      <c r="E224" s="146" t="s">
        <v>410</v>
      </c>
      <c r="F224" s="147" t="s">
        <v>411</v>
      </c>
      <c r="G224" s="148" t="s">
        <v>134</v>
      </c>
      <c r="H224" s="149">
        <v>608.31500000000005</v>
      </c>
      <c r="I224" s="149">
        <v>5.0289999999999999</v>
      </c>
      <c r="J224" s="149">
        <f t="shared" si="40"/>
        <v>3059.2159999999999</v>
      </c>
      <c r="K224" s="150"/>
      <c r="L224" s="27"/>
      <c r="M224" s="151" t="s">
        <v>1</v>
      </c>
      <c r="N224" s="152" t="s">
        <v>37</v>
      </c>
      <c r="O224" s="153">
        <v>0</v>
      </c>
      <c r="P224" s="153">
        <f t="shared" si="41"/>
        <v>0</v>
      </c>
      <c r="Q224" s="153">
        <v>0</v>
      </c>
      <c r="R224" s="153">
        <f t="shared" si="42"/>
        <v>0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135</v>
      </c>
      <c r="AT224" s="155" t="s">
        <v>131</v>
      </c>
      <c r="AU224" s="155" t="s">
        <v>80</v>
      </c>
      <c r="AY224" s="14" t="s">
        <v>128</v>
      </c>
      <c r="BE224" s="156">
        <f t="shared" si="44"/>
        <v>0</v>
      </c>
      <c r="BF224" s="156">
        <f t="shared" si="45"/>
        <v>3059.2159999999999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80</v>
      </c>
      <c r="BK224" s="157">
        <f t="shared" si="49"/>
        <v>3059.2159999999999</v>
      </c>
      <c r="BL224" s="14" t="s">
        <v>135</v>
      </c>
      <c r="BM224" s="155" t="s">
        <v>412</v>
      </c>
    </row>
    <row r="225" spans="1:65" s="2" customFormat="1" ht="14.45" customHeight="1">
      <c r="A225" s="26"/>
      <c r="B225" s="144"/>
      <c r="C225" s="158" t="s">
        <v>413</v>
      </c>
      <c r="D225" s="158" t="s">
        <v>157</v>
      </c>
      <c r="E225" s="159" t="s">
        <v>414</v>
      </c>
      <c r="F225" s="160" t="s">
        <v>415</v>
      </c>
      <c r="G225" s="161" t="s">
        <v>134</v>
      </c>
      <c r="H225" s="162">
        <v>620.48099999999999</v>
      </c>
      <c r="I225" s="162">
        <v>3.7090000000000001</v>
      </c>
      <c r="J225" s="162">
        <f t="shared" si="40"/>
        <v>2301.364</v>
      </c>
      <c r="K225" s="163"/>
      <c r="L225" s="164"/>
      <c r="M225" s="165" t="s">
        <v>1</v>
      </c>
      <c r="N225" s="166" t="s">
        <v>37</v>
      </c>
      <c r="O225" s="153">
        <v>0</v>
      </c>
      <c r="P225" s="153">
        <f t="shared" si="41"/>
        <v>0</v>
      </c>
      <c r="Q225" s="153">
        <v>0</v>
      </c>
      <c r="R225" s="153">
        <f t="shared" si="42"/>
        <v>0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145</v>
      </c>
      <c r="AT225" s="155" t="s">
        <v>157</v>
      </c>
      <c r="AU225" s="155" t="s">
        <v>80</v>
      </c>
      <c r="AY225" s="14" t="s">
        <v>128</v>
      </c>
      <c r="BE225" s="156">
        <f t="shared" si="44"/>
        <v>0</v>
      </c>
      <c r="BF225" s="156">
        <f t="shared" si="45"/>
        <v>2301.364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80</v>
      </c>
      <c r="BK225" s="157">
        <f t="shared" si="49"/>
        <v>2301.364</v>
      </c>
      <c r="BL225" s="14" t="s">
        <v>135</v>
      </c>
      <c r="BM225" s="155" t="s">
        <v>416</v>
      </c>
    </row>
    <row r="226" spans="1:65" s="2" customFormat="1" ht="22.15" customHeight="1">
      <c r="A226" s="26"/>
      <c r="B226" s="144"/>
      <c r="C226" s="145" t="s">
        <v>257</v>
      </c>
      <c r="D226" s="145" t="s">
        <v>131</v>
      </c>
      <c r="E226" s="146" t="s">
        <v>417</v>
      </c>
      <c r="F226" s="147" t="s">
        <v>418</v>
      </c>
      <c r="G226" s="148" t="s">
        <v>134</v>
      </c>
      <c r="H226" s="149">
        <v>608.31500000000005</v>
      </c>
      <c r="I226" s="149">
        <v>4.9269999999999996</v>
      </c>
      <c r="J226" s="149">
        <f t="shared" si="40"/>
        <v>2997.1680000000001</v>
      </c>
      <c r="K226" s="150"/>
      <c r="L226" s="27"/>
      <c r="M226" s="151" t="s">
        <v>1</v>
      </c>
      <c r="N226" s="152" t="s">
        <v>37</v>
      </c>
      <c r="O226" s="153">
        <v>0</v>
      </c>
      <c r="P226" s="153">
        <f t="shared" si="41"/>
        <v>0</v>
      </c>
      <c r="Q226" s="153">
        <v>0</v>
      </c>
      <c r="R226" s="153">
        <f t="shared" si="42"/>
        <v>0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135</v>
      </c>
      <c r="AT226" s="155" t="s">
        <v>131</v>
      </c>
      <c r="AU226" s="155" t="s">
        <v>80</v>
      </c>
      <c r="AY226" s="14" t="s">
        <v>128</v>
      </c>
      <c r="BE226" s="156">
        <f t="shared" si="44"/>
        <v>0</v>
      </c>
      <c r="BF226" s="156">
        <f t="shared" si="45"/>
        <v>2997.1680000000001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80</v>
      </c>
      <c r="BK226" s="157">
        <f t="shared" si="49"/>
        <v>2997.1680000000001</v>
      </c>
      <c r="BL226" s="14" t="s">
        <v>135</v>
      </c>
      <c r="BM226" s="155" t="s">
        <v>419</v>
      </c>
    </row>
    <row r="227" spans="1:65" s="2" customFormat="1" ht="14.45" customHeight="1">
      <c r="A227" s="26"/>
      <c r="B227" s="144"/>
      <c r="C227" s="158" t="s">
        <v>420</v>
      </c>
      <c r="D227" s="158" t="s">
        <v>157</v>
      </c>
      <c r="E227" s="159" t="s">
        <v>421</v>
      </c>
      <c r="F227" s="160" t="s">
        <v>422</v>
      </c>
      <c r="G227" s="161" t="s">
        <v>134</v>
      </c>
      <c r="H227" s="162">
        <v>620.48099999999999</v>
      </c>
      <c r="I227" s="162">
        <v>5.9450000000000003</v>
      </c>
      <c r="J227" s="162">
        <f t="shared" si="40"/>
        <v>3688.76</v>
      </c>
      <c r="K227" s="163"/>
      <c r="L227" s="164"/>
      <c r="M227" s="165" t="s">
        <v>1</v>
      </c>
      <c r="N227" s="166" t="s">
        <v>37</v>
      </c>
      <c r="O227" s="153">
        <v>0</v>
      </c>
      <c r="P227" s="153">
        <f t="shared" si="41"/>
        <v>0</v>
      </c>
      <c r="Q227" s="153">
        <v>0</v>
      </c>
      <c r="R227" s="153">
        <f t="shared" si="42"/>
        <v>0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145</v>
      </c>
      <c r="AT227" s="155" t="s">
        <v>157</v>
      </c>
      <c r="AU227" s="155" t="s">
        <v>80</v>
      </c>
      <c r="AY227" s="14" t="s">
        <v>128</v>
      </c>
      <c r="BE227" s="156">
        <f t="shared" si="44"/>
        <v>0</v>
      </c>
      <c r="BF227" s="156">
        <f t="shared" si="45"/>
        <v>3688.76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80</v>
      </c>
      <c r="BK227" s="157">
        <f t="shared" si="49"/>
        <v>3688.76</v>
      </c>
      <c r="BL227" s="14" t="s">
        <v>135</v>
      </c>
      <c r="BM227" s="155" t="s">
        <v>423</v>
      </c>
    </row>
    <row r="228" spans="1:65" s="2" customFormat="1" ht="34.9" customHeight="1">
      <c r="A228" s="26"/>
      <c r="B228" s="144"/>
      <c r="C228" s="145" t="s">
        <v>262</v>
      </c>
      <c r="D228" s="145" t="s">
        <v>131</v>
      </c>
      <c r="E228" s="146" t="s">
        <v>424</v>
      </c>
      <c r="F228" s="147" t="s">
        <v>425</v>
      </c>
      <c r="G228" s="148" t="s">
        <v>134</v>
      </c>
      <c r="H228" s="149">
        <v>608.31500000000005</v>
      </c>
      <c r="I228" s="149">
        <v>8.4220000000000006</v>
      </c>
      <c r="J228" s="149">
        <f t="shared" si="40"/>
        <v>5123.2290000000003</v>
      </c>
      <c r="K228" s="150"/>
      <c r="L228" s="27"/>
      <c r="M228" s="151" t="s">
        <v>1</v>
      </c>
      <c r="N228" s="152" t="s">
        <v>37</v>
      </c>
      <c r="O228" s="153">
        <v>0</v>
      </c>
      <c r="P228" s="153">
        <f t="shared" si="41"/>
        <v>0</v>
      </c>
      <c r="Q228" s="153">
        <v>0</v>
      </c>
      <c r="R228" s="153">
        <f t="shared" si="42"/>
        <v>0</v>
      </c>
      <c r="S228" s="153">
        <v>0</v>
      </c>
      <c r="T228" s="154">
        <f t="shared" si="4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135</v>
      </c>
      <c r="AT228" s="155" t="s">
        <v>131</v>
      </c>
      <c r="AU228" s="155" t="s">
        <v>80</v>
      </c>
      <c r="AY228" s="14" t="s">
        <v>128</v>
      </c>
      <c r="BE228" s="156">
        <f t="shared" si="44"/>
        <v>0</v>
      </c>
      <c r="BF228" s="156">
        <f t="shared" si="45"/>
        <v>5123.2290000000003</v>
      </c>
      <c r="BG228" s="156">
        <f t="shared" si="46"/>
        <v>0</v>
      </c>
      <c r="BH228" s="156">
        <f t="shared" si="47"/>
        <v>0</v>
      </c>
      <c r="BI228" s="156">
        <f t="shared" si="48"/>
        <v>0</v>
      </c>
      <c r="BJ228" s="14" t="s">
        <v>80</v>
      </c>
      <c r="BK228" s="157">
        <f t="shared" si="49"/>
        <v>5123.2290000000003</v>
      </c>
      <c r="BL228" s="14" t="s">
        <v>135</v>
      </c>
      <c r="BM228" s="155" t="s">
        <v>426</v>
      </c>
    </row>
    <row r="229" spans="1:65" s="2" customFormat="1" ht="14.45" customHeight="1">
      <c r="A229" s="26"/>
      <c r="B229" s="144"/>
      <c r="C229" s="158" t="s">
        <v>427</v>
      </c>
      <c r="D229" s="158" t="s">
        <v>157</v>
      </c>
      <c r="E229" s="159" t="s">
        <v>428</v>
      </c>
      <c r="F229" s="160" t="s">
        <v>429</v>
      </c>
      <c r="G229" s="161" t="s">
        <v>134</v>
      </c>
      <c r="H229" s="162">
        <v>620.48099999999999</v>
      </c>
      <c r="I229" s="162">
        <v>3.5089999999999999</v>
      </c>
      <c r="J229" s="162">
        <f t="shared" si="40"/>
        <v>2177.268</v>
      </c>
      <c r="K229" s="163"/>
      <c r="L229" s="164"/>
      <c r="M229" s="165" t="s">
        <v>1</v>
      </c>
      <c r="N229" s="166" t="s">
        <v>37</v>
      </c>
      <c r="O229" s="153">
        <v>0</v>
      </c>
      <c r="P229" s="153">
        <f t="shared" si="41"/>
        <v>0</v>
      </c>
      <c r="Q229" s="153">
        <v>0</v>
      </c>
      <c r="R229" s="153">
        <f t="shared" si="42"/>
        <v>0</v>
      </c>
      <c r="S229" s="153">
        <v>0</v>
      </c>
      <c r="T229" s="154">
        <f t="shared" si="4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145</v>
      </c>
      <c r="AT229" s="155" t="s">
        <v>157</v>
      </c>
      <c r="AU229" s="155" t="s">
        <v>80</v>
      </c>
      <c r="AY229" s="14" t="s">
        <v>128</v>
      </c>
      <c r="BE229" s="156">
        <f t="shared" si="44"/>
        <v>0</v>
      </c>
      <c r="BF229" s="156">
        <f t="shared" si="45"/>
        <v>2177.268</v>
      </c>
      <c r="BG229" s="156">
        <f t="shared" si="46"/>
        <v>0</v>
      </c>
      <c r="BH229" s="156">
        <f t="shared" si="47"/>
        <v>0</v>
      </c>
      <c r="BI229" s="156">
        <f t="shared" si="48"/>
        <v>0</v>
      </c>
      <c r="BJ229" s="14" t="s">
        <v>80</v>
      </c>
      <c r="BK229" s="157">
        <f t="shared" si="49"/>
        <v>2177.268</v>
      </c>
      <c r="BL229" s="14" t="s">
        <v>135</v>
      </c>
      <c r="BM229" s="155" t="s">
        <v>430</v>
      </c>
    </row>
    <row r="230" spans="1:65" s="2" customFormat="1" ht="22.15" customHeight="1">
      <c r="A230" s="26"/>
      <c r="B230" s="144"/>
      <c r="C230" s="145" t="s">
        <v>431</v>
      </c>
      <c r="D230" s="145" t="s">
        <v>131</v>
      </c>
      <c r="E230" s="146" t="s">
        <v>432</v>
      </c>
      <c r="F230" s="147" t="s">
        <v>433</v>
      </c>
      <c r="G230" s="148" t="s">
        <v>160</v>
      </c>
      <c r="H230" s="149">
        <v>2.2829999999999999</v>
      </c>
      <c r="I230" s="149">
        <v>29.32</v>
      </c>
      <c r="J230" s="149">
        <f t="shared" si="40"/>
        <v>66.938000000000002</v>
      </c>
      <c r="K230" s="150"/>
      <c r="L230" s="27"/>
      <c r="M230" s="151" t="s">
        <v>1</v>
      </c>
      <c r="N230" s="152" t="s">
        <v>37</v>
      </c>
      <c r="O230" s="153">
        <v>0</v>
      </c>
      <c r="P230" s="153">
        <f t="shared" si="41"/>
        <v>0</v>
      </c>
      <c r="Q230" s="153">
        <v>0</v>
      </c>
      <c r="R230" s="153">
        <f t="shared" si="42"/>
        <v>0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135</v>
      </c>
      <c r="AT230" s="155" t="s">
        <v>131</v>
      </c>
      <c r="AU230" s="155" t="s">
        <v>80</v>
      </c>
      <c r="AY230" s="14" t="s">
        <v>128</v>
      </c>
      <c r="BE230" s="156">
        <f t="shared" si="44"/>
        <v>0</v>
      </c>
      <c r="BF230" s="156">
        <f t="shared" si="45"/>
        <v>66.938000000000002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80</v>
      </c>
      <c r="BK230" s="157">
        <f t="shared" si="49"/>
        <v>66.938000000000002</v>
      </c>
      <c r="BL230" s="14" t="s">
        <v>135</v>
      </c>
      <c r="BM230" s="155" t="s">
        <v>434</v>
      </c>
    </row>
    <row r="231" spans="1:65" s="12" customFormat="1" ht="22.9" customHeight="1">
      <c r="B231" s="132"/>
      <c r="D231" s="133" t="s">
        <v>70</v>
      </c>
      <c r="E231" s="142" t="s">
        <v>435</v>
      </c>
      <c r="F231" s="142" t="s">
        <v>436</v>
      </c>
      <c r="J231" s="143">
        <f>BK231</f>
        <v>5433.49</v>
      </c>
      <c r="L231" s="132"/>
      <c r="M231" s="136"/>
      <c r="N231" s="137"/>
      <c r="O231" s="137"/>
      <c r="P231" s="138">
        <f>P232</f>
        <v>0</v>
      </c>
      <c r="Q231" s="137"/>
      <c r="R231" s="138">
        <f>R232</f>
        <v>0</v>
      </c>
      <c r="S231" s="137"/>
      <c r="T231" s="139">
        <f>T232</f>
        <v>0</v>
      </c>
      <c r="AR231" s="133" t="s">
        <v>76</v>
      </c>
      <c r="AT231" s="140" t="s">
        <v>70</v>
      </c>
      <c r="AU231" s="140" t="s">
        <v>76</v>
      </c>
      <c r="AY231" s="133" t="s">
        <v>128</v>
      </c>
      <c r="BK231" s="141">
        <f>BK232</f>
        <v>5433.49</v>
      </c>
    </row>
    <row r="232" spans="1:65" s="2" customFormat="1" ht="22.15" customHeight="1">
      <c r="A232" s="26"/>
      <c r="B232" s="144"/>
      <c r="C232" s="145" t="s">
        <v>437</v>
      </c>
      <c r="D232" s="145" t="s">
        <v>131</v>
      </c>
      <c r="E232" s="146" t="s">
        <v>438</v>
      </c>
      <c r="F232" s="147" t="s">
        <v>439</v>
      </c>
      <c r="G232" s="148" t="s">
        <v>440</v>
      </c>
      <c r="H232" s="149">
        <v>1</v>
      </c>
      <c r="I232" s="149">
        <v>5433.49</v>
      </c>
      <c r="J232" s="149">
        <f>ROUND(I232*H232,3)</f>
        <v>5433.49</v>
      </c>
      <c r="K232" s="150"/>
      <c r="L232" s="27"/>
      <c r="M232" s="151" t="s">
        <v>1</v>
      </c>
      <c r="N232" s="152" t="s">
        <v>37</v>
      </c>
      <c r="O232" s="153">
        <v>0</v>
      </c>
      <c r="P232" s="153">
        <f>O232*H232</f>
        <v>0</v>
      </c>
      <c r="Q232" s="153">
        <v>0</v>
      </c>
      <c r="R232" s="153">
        <f>Q232*H232</f>
        <v>0</v>
      </c>
      <c r="S232" s="153">
        <v>0</v>
      </c>
      <c r="T232" s="154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135</v>
      </c>
      <c r="AT232" s="155" t="s">
        <v>131</v>
      </c>
      <c r="AU232" s="155" t="s">
        <v>80</v>
      </c>
      <c r="AY232" s="14" t="s">
        <v>128</v>
      </c>
      <c r="BE232" s="156">
        <f>IF(N232="základná",J232,0)</f>
        <v>0</v>
      </c>
      <c r="BF232" s="156">
        <f>IF(N232="znížená",J232,0)</f>
        <v>5433.49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4" t="s">
        <v>80</v>
      </c>
      <c r="BK232" s="157">
        <f>ROUND(I232*H232,3)</f>
        <v>5433.49</v>
      </c>
      <c r="BL232" s="14" t="s">
        <v>135</v>
      </c>
      <c r="BM232" s="155" t="s">
        <v>441</v>
      </c>
    </row>
    <row r="233" spans="1:65" s="12" customFormat="1" ht="22.9" customHeight="1">
      <c r="B233" s="132"/>
      <c r="D233" s="133" t="s">
        <v>70</v>
      </c>
      <c r="E233" s="142" t="s">
        <v>435</v>
      </c>
      <c r="F233" s="142" t="s">
        <v>436</v>
      </c>
      <c r="J233" s="143">
        <f>BK233</f>
        <v>1827.809</v>
      </c>
      <c r="L233" s="132"/>
      <c r="M233" s="136"/>
      <c r="N233" s="137"/>
      <c r="O233" s="137"/>
      <c r="P233" s="138">
        <f>SUM(P234:P246)</f>
        <v>0</v>
      </c>
      <c r="Q233" s="137"/>
      <c r="R233" s="138">
        <f>SUM(R234:R246)</f>
        <v>0</v>
      </c>
      <c r="S233" s="137"/>
      <c r="T233" s="139">
        <f>SUM(T234:T246)</f>
        <v>0</v>
      </c>
      <c r="AR233" s="133" t="s">
        <v>76</v>
      </c>
      <c r="AT233" s="140" t="s">
        <v>70</v>
      </c>
      <c r="AU233" s="140" t="s">
        <v>76</v>
      </c>
      <c r="AY233" s="133" t="s">
        <v>128</v>
      </c>
      <c r="BK233" s="141">
        <f>SUM(BK234:BK246)</f>
        <v>1827.809</v>
      </c>
    </row>
    <row r="234" spans="1:65" s="2" customFormat="1" ht="22.15" customHeight="1">
      <c r="A234" s="26"/>
      <c r="B234" s="144"/>
      <c r="C234" s="145" t="s">
        <v>265</v>
      </c>
      <c r="D234" s="145" t="s">
        <v>131</v>
      </c>
      <c r="E234" s="146" t="s">
        <v>442</v>
      </c>
      <c r="F234" s="147" t="s">
        <v>443</v>
      </c>
      <c r="G234" s="148" t="s">
        <v>444</v>
      </c>
      <c r="H234" s="149">
        <v>6</v>
      </c>
      <c r="I234" s="149">
        <v>6.08</v>
      </c>
      <c r="J234" s="149">
        <f t="shared" ref="J234:J246" si="50">ROUND(I234*H234,3)</f>
        <v>36.479999999999997</v>
      </c>
      <c r="K234" s="150"/>
      <c r="L234" s="27"/>
      <c r="M234" s="151" t="s">
        <v>1</v>
      </c>
      <c r="N234" s="152" t="s">
        <v>37</v>
      </c>
      <c r="O234" s="153">
        <v>0</v>
      </c>
      <c r="P234" s="153">
        <f t="shared" ref="P234:P246" si="51">O234*H234</f>
        <v>0</v>
      </c>
      <c r="Q234" s="153">
        <v>0</v>
      </c>
      <c r="R234" s="153">
        <f t="shared" ref="R234:R246" si="52">Q234*H234</f>
        <v>0</v>
      </c>
      <c r="S234" s="153">
        <v>0</v>
      </c>
      <c r="T234" s="154">
        <f t="shared" ref="T234:T246" si="53"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135</v>
      </c>
      <c r="AT234" s="155" t="s">
        <v>131</v>
      </c>
      <c r="AU234" s="155" t="s">
        <v>80</v>
      </c>
      <c r="AY234" s="14" t="s">
        <v>128</v>
      </c>
      <c r="BE234" s="156">
        <f t="shared" ref="BE234:BE246" si="54">IF(N234="základná",J234,0)</f>
        <v>0</v>
      </c>
      <c r="BF234" s="156">
        <f t="shared" ref="BF234:BF246" si="55">IF(N234="znížená",J234,0)</f>
        <v>36.479999999999997</v>
      </c>
      <c r="BG234" s="156">
        <f t="shared" ref="BG234:BG246" si="56">IF(N234="zákl. prenesená",J234,0)</f>
        <v>0</v>
      </c>
      <c r="BH234" s="156">
        <f t="shared" ref="BH234:BH246" si="57">IF(N234="zníž. prenesená",J234,0)</f>
        <v>0</v>
      </c>
      <c r="BI234" s="156">
        <f t="shared" ref="BI234:BI246" si="58">IF(N234="nulová",J234,0)</f>
        <v>0</v>
      </c>
      <c r="BJ234" s="14" t="s">
        <v>80</v>
      </c>
      <c r="BK234" s="157">
        <f t="shared" ref="BK234:BK246" si="59">ROUND(I234*H234,3)</f>
        <v>36.479999999999997</v>
      </c>
      <c r="BL234" s="14" t="s">
        <v>135</v>
      </c>
      <c r="BM234" s="155" t="s">
        <v>445</v>
      </c>
    </row>
    <row r="235" spans="1:65" s="2" customFormat="1" ht="22.15" customHeight="1">
      <c r="A235" s="26"/>
      <c r="B235" s="144"/>
      <c r="C235" s="145" t="s">
        <v>446</v>
      </c>
      <c r="D235" s="145" t="s">
        <v>131</v>
      </c>
      <c r="E235" s="146" t="s">
        <v>447</v>
      </c>
      <c r="F235" s="147" t="s">
        <v>448</v>
      </c>
      <c r="G235" s="148" t="s">
        <v>444</v>
      </c>
      <c r="H235" s="149">
        <v>6</v>
      </c>
      <c r="I235" s="149">
        <v>28.135000000000002</v>
      </c>
      <c r="J235" s="149">
        <f t="shared" si="50"/>
        <v>168.81</v>
      </c>
      <c r="K235" s="150"/>
      <c r="L235" s="27"/>
      <c r="M235" s="151" t="s">
        <v>1</v>
      </c>
      <c r="N235" s="152" t="s">
        <v>37</v>
      </c>
      <c r="O235" s="153">
        <v>0</v>
      </c>
      <c r="P235" s="153">
        <f t="shared" si="51"/>
        <v>0</v>
      </c>
      <c r="Q235" s="153">
        <v>0</v>
      </c>
      <c r="R235" s="153">
        <f t="shared" si="52"/>
        <v>0</v>
      </c>
      <c r="S235" s="153">
        <v>0</v>
      </c>
      <c r="T235" s="154">
        <f t="shared" si="5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135</v>
      </c>
      <c r="AT235" s="155" t="s">
        <v>131</v>
      </c>
      <c r="AU235" s="155" t="s">
        <v>80</v>
      </c>
      <c r="AY235" s="14" t="s">
        <v>128</v>
      </c>
      <c r="BE235" s="156">
        <f t="shared" si="54"/>
        <v>0</v>
      </c>
      <c r="BF235" s="156">
        <f t="shared" si="55"/>
        <v>168.81</v>
      </c>
      <c r="BG235" s="156">
        <f t="shared" si="56"/>
        <v>0</v>
      </c>
      <c r="BH235" s="156">
        <f t="shared" si="57"/>
        <v>0</v>
      </c>
      <c r="BI235" s="156">
        <f t="shared" si="58"/>
        <v>0</v>
      </c>
      <c r="BJ235" s="14" t="s">
        <v>80</v>
      </c>
      <c r="BK235" s="157">
        <f t="shared" si="59"/>
        <v>168.81</v>
      </c>
      <c r="BL235" s="14" t="s">
        <v>135</v>
      </c>
      <c r="BM235" s="155" t="s">
        <v>449</v>
      </c>
    </row>
    <row r="236" spans="1:65" s="2" customFormat="1" ht="14.45" customHeight="1">
      <c r="A236" s="26"/>
      <c r="B236" s="144"/>
      <c r="C236" s="158" t="s">
        <v>269</v>
      </c>
      <c r="D236" s="158" t="s">
        <v>157</v>
      </c>
      <c r="E236" s="159" t="s">
        <v>450</v>
      </c>
      <c r="F236" s="160" t="s">
        <v>451</v>
      </c>
      <c r="G236" s="161" t="s">
        <v>344</v>
      </c>
      <c r="H236" s="162">
        <v>6</v>
      </c>
      <c r="I236" s="162">
        <v>58.695999999999998</v>
      </c>
      <c r="J236" s="162">
        <f t="shared" si="50"/>
        <v>352.17599999999999</v>
      </c>
      <c r="K236" s="163"/>
      <c r="L236" s="164"/>
      <c r="M236" s="165" t="s">
        <v>1</v>
      </c>
      <c r="N236" s="166" t="s">
        <v>37</v>
      </c>
      <c r="O236" s="153">
        <v>0</v>
      </c>
      <c r="P236" s="153">
        <f t="shared" si="51"/>
        <v>0</v>
      </c>
      <c r="Q236" s="153">
        <v>0</v>
      </c>
      <c r="R236" s="153">
        <f t="shared" si="52"/>
        <v>0</v>
      </c>
      <c r="S236" s="153">
        <v>0</v>
      </c>
      <c r="T236" s="154">
        <f t="shared" si="5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145</v>
      </c>
      <c r="AT236" s="155" t="s">
        <v>157</v>
      </c>
      <c r="AU236" s="155" t="s">
        <v>80</v>
      </c>
      <c r="AY236" s="14" t="s">
        <v>128</v>
      </c>
      <c r="BE236" s="156">
        <f t="shared" si="54"/>
        <v>0</v>
      </c>
      <c r="BF236" s="156">
        <f t="shared" si="55"/>
        <v>352.17599999999999</v>
      </c>
      <c r="BG236" s="156">
        <f t="shared" si="56"/>
        <v>0</v>
      </c>
      <c r="BH236" s="156">
        <f t="shared" si="57"/>
        <v>0</v>
      </c>
      <c r="BI236" s="156">
        <f t="shared" si="58"/>
        <v>0</v>
      </c>
      <c r="BJ236" s="14" t="s">
        <v>80</v>
      </c>
      <c r="BK236" s="157">
        <f t="shared" si="59"/>
        <v>352.17599999999999</v>
      </c>
      <c r="BL236" s="14" t="s">
        <v>135</v>
      </c>
      <c r="BM236" s="155" t="s">
        <v>452</v>
      </c>
    </row>
    <row r="237" spans="1:65" s="2" customFormat="1" ht="19.899999999999999" customHeight="1">
      <c r="A237" s="26"/>
      <c r="B237" s="144"/>
      <c r="C237" s="145" t="s">
        <v>453</v>
      </c>
      <c r="D237" s="145" t="s">
        <v>131</v>
      </c>
      <c r="E237" s="146" t="s">
        <v>454</v>
      </c>
      <c r="F237" s="147" t="s">
        <v>455</v>
      </c>
      <c r="G237" s="148" t="s">
        <v>444</v>
      </c>
      <c r="H237" s="149">
        <v>4</v>
      </c>
      <c r="I237" s="149">
        <v>9.27</v>
      </c>
      <c r="J237" s="149">
        <f t="shared" si="50"/>
        <v>37.08</v>
      </c>
      <c r="K237" s="150"/>
      <c r="L237" s="27"/>
      <c r="M237" s="151" t="s">
        <v>1</v>
      </c>
      <c r="N237" s="152" t="s">
        <v>37</v>
      </c>
      <c r="O237" s="153">
        <v>0</v>
      </c>
      <c r="P237" s="153">
        <f t="shared" si="51"/>
        <v>0</v>
      </c>
      <c r="Q237" s="153">
        <v>0</v>
      </c>
      <c r="R237" s="153">
        <f t="shared" si="52"/>
        <v>0</v>
      </c>
      <c r="S237" s="153">
        <v>0</v>
      </c>
      <c r="T237" s="154">
        <f t="shared" si="5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135</v>
      </c>
      <c r="AT237" s="155" t="s">
        <v>131</v>
      </c>
      <c r="AU237" s="155" t="s">
        <v>80</v>
      </c>
      <c r="AY237" s="14" t="s">
        <v>128</v>
      </c>
      <c r="BE237" s="156">
        <f t="shared" si="54"/>
        <v>0</v>
      </c>
      <c r="BF237" s="156">
        <f t="shared" si="55"/>
        <v>37.08</v>
      </c>
      <c r="BG237" s="156">
        <f t="shared" si="56"/>
        <v>0</v>
      </c>
      <c r="BH237" s="156">
        <f t="shared" si="57"/>
        <v>0</v>
      </c>
      <c r="BI237" s="156">
        <f t="shared" si="58"/>
        <v>0</v>
      </c>
      <c r="BJ237" s="14" t="s">
        <v>80</v>
      </c>
      <c r="BK237" s="157">
        <f t="shared" si="59"/>
        <v>37.08</v>
      </c>
      <c r="BL237" s="14" t="s">
        <v>135</v>
      </c>
      <c r="BM237" s="155" t="s">
        <v>456</v>
      </c>
    </row>
    <row r="238" spans="1:65" s="2" customFormat="1" ht="22.15" customHeight="1">
      <c r="A238" s="26"/>
      <c r="B238" s="144"/>
      <c r="C238" s="145" t="s">
        <v>272</v>
      </c>
      <c r="D238" s="145" t="s">
        <v>131</v>
      </c>
      <c r="E238" s="146" t="s">
        <v>457</v>
      </c>
      <c r="F238" s="147" t="s">
        <v>458</v>
      </c>
      <c r="G238" s="148" t="s">
        <v>444</v>
      </c>
      <c r="H238" s="149">
        <v>7</v>
      </c>
      <c r="I238" s="149">
        <v>4.3899999999999997</v>
      </c>
      <c r="J238" s="149">
        <f t="shared" si="50"/>
        <v>30.73</v>
      </c>
      <c r="K238" s="150"/>
      <c r="L238" s="27"/>
      <c r="M238" s="151" t="s">
        <v>1</v>
      </c>
      <c r="N238" s="152" t="s">
        <v>37</v>
      </c>
      <c r="O238" s="153">
        <v>0</v>
      </c>
      <c r="P238" s="153">
        <f t="shared" si="51"/>
        <v>0</v>
      </c>
      <c r="Q238" s="153">
        <v>0</v>
      </c>
      <c r="R238" s="153">
        <f t="shared" si="52"/>
        <v>0</v>
      </c>
      <c r="S238" s="153">
        <v>0</v>
      </c>
      <c r="T238" s="154">
        <f t="shared" si="5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135</v>
      </c>
      <c r="AT238" s="155" t="s">
        <v>131</v>
      </c>
      <c r="AU238" s="155" t="s">
        <v>80</v>
      </c>
      <c r="AY238" s="14" t="s">
        <v>128</v>
      </c>
      <c r="BE238" s="156">
        <f t="shared" si="54"/>
        <v>0</v>
      </c>
      <c r="BF238" s="156">
        <f t="shared" si="55"/>
        <v>30.73</v>
      </c>
      <c r="BG238" s="156">
        <f t="shared" si="56"/>
        <v>0</v>
      </c>
      <c r="BH238" s="156">
        <f t="shared" si="57"/>
        <v>0</v>
      </c>
      <c r="BI238" s="156">
        <f t="shared" si="58"/>
        <v>0</v>
      </c>
      <c r="BJ238" s="14" t="s">
        <v>80</v>
      </c>
      <c r="BK238" s="157">
        <f t="shared" si="59"/>
        <v>30.73</v>
      </c>
      <c r="BL238" s="14" t="s">
        <v>135</v>
      </c>
      <c r="BM238" s="155" t="s">
        <v>459</v>
      </c>
    </row>
    <row r="239" spans="1:65" s="2" customFormat="1" ht="22.15" customHeight="1">
      <c r="A239" s="26"/>
      <c r="B239" s="144"/>
      <c r="C239" s="145" t="s">
        <v>460</v>
      </c>
      <c r="D239" s="145" t="s">
        <v>131</v>
      </c>
      <c r="E239" s="146" t="s">
        <v>461</v>
      </c>
      <c r="F239" s="147" t="s">
        <v>462</v>
      </c>
      <c r="G239" s="148" t="s">
        <v>444</v>
      </c>
      <c r="H239" s="149">
        <v>4</v>
      </c>
      <c r="I239" s="149">
        <v>15.552</v>
      </c>
      <c r="J239" s="149">
        <f t="shared" si="50"/>
        <v>62.207999999999998</v>
      </c>
      <c r="K239" s="150"/>
      <c r="L239" s="27"/>
      <c r="M239" s="151" t="s">
        <v>1</v>
      </c>
      <c r="N239" s="152" t="s">
        <v>37</v>
      </c>
      <c r="O239" s="153">
        <v>0</v>
      </c>
      <c r="P239" s="153">
        <f t="shared" si="51"/>
        <v>0</v>
      </c>
      <c r="Q239" s="153">
        <v>0</v>
      </c>
      <c r="R239" s="153">
        <f t="shared" si="52"/>
        <v>0</v>
      </c>
      <c r="S239" s="153">
        <v>0</v>
      </c>
      <c r="T239" s="154">
        <f t="shared" si="5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135</v>
      </c>
      <c r="AT239" s="155" t="s">
        <v>131</v>
      </c>
      <c r="AU239" s="155" t="s">
        <v>80</v>
      </c>
      <c r="AY239" s="14" t="s">
        <v>128</v>
      </c>
      <c r="BE239" s="156">
        <f t="shared" si="54"/>
        <v>0</v>
      </c>
      <c r="BF239" s="156">
        <f t="shared" si="55"/>
        <v>62.207999999999998</v>
      </c>
      <c r="BG239" s="156">
        <f t="shared" si="56"/>
        <v>0</v>
      </c>
      <c r="BH239" s="156">
        <f t="shared" si="57"/>
        <v>0</v>
      </c>
      <c r="BI239" s="156">
        <f t="shared" si="58"/>
        <v>0</v>
      </c>
      <c r="BJ239" s="14" t="s">
        <v>80</v>
      </c>
      <c r="BK239" s="157">
        <f t="shared" si="59"/>
        <v>62.207999999999998</v>
      </c>
      <c r="BL239" s="14" t="s">
        <v>135</v>
      </c>
      <c r="BM239" s="155" t="s">
        <v>463</v>
      </c>
    </row>
    <row r="240" spans="1:65" s="2" customFormat="1" ht="14.45" customHeight="1">
      <c r="A240" s="26"/>
      <c r="B240" s="144"/>
      <c r="C240" s="158" t="s">
        <v>276</v>
      </c>
      <c r="D240" s="158" t="s">
        <v>157</v>
      </c>
      <c r="E240" s="159" t="s">
        <v>464</v>
      </c>
      <c r="F240" s="160" t="s">
        <v>465</v>
      </c>
      <c r="G240" s="161" t="s">
        <v>344</v>
      </c>
      <c r="H240" s="162">
        <v>4</v>
      </c>
      <c r="I240" s="162">
        <v>46.819000000000003</v>
      </c>
      <c r="J240" s="162">
        <f t="shared" si="50"/>
        <v>187.27600000000001</v>
      </c>
      <c r="K240" s="163"/>
      <c r="L240" s="164"/>
      <c r="M240" s="165" t="s">
        <v>1</v>
      </c>
      <c r="N240" s="166" t="s">
        <v>37</v>
      </c>
      <c r="O240" s="153">
        <v>0</v>
      </c>
      <c r="P240" s="153">
        <f t="shared" si="51"/>
        <v>0</v>
      </c>
      <c r="Q240" s="153">
        <v>0</v>
      </c>
      <c r="R240" s="153">
        <f t="shared" si="52"/>
        <v>0</v>
      </c>
      <c r="S240" s="153">
        <v>0</v>
      </c>
      <c r="T240" s="154">
        <f t="shared" si="5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145</v>
      </c>
      <c r="AT240" s="155" t="s">
        <v>157</v>
      </c>
      <c r="AU240" s="155" t="s">
        <v>80</v>
      </c>
      <c r="AY240" s="14" t="s">
        <v>128</v>
      </c>
      <c r="BE240" s="156">
        <f t="shared" si="54"/>
        <v>0</v>
      </c>
      <c r="BF240" s="156">
        <f t="shared" si="55"/>
        <v>187.27600000000001</v>
      </c>
      <c r="BG240" s="156">
        <f t="shared" si="56"/>
        <v>0</v>
      </c>
      <c r="BH240" s="156">
        <f t="shared" si="57"/>
        <v>0</v>
      </c>
      <c r="BI240" s="156">
        <f t="shared" si="58"/>
        <v>0</v>
      </c>
      <c r="BJ240" s="14" t="s">
        <v>80</v>
      </c>
      <c r="BK240" s="157">
        <f t="shared" si="59"/>
        <v>187.27600000000001</v>
      </c>
      <c r="BL240" s="14" t="s">
        <v>135</v>
      </c>
      <c r="BM240" s="155" t="s">
        <v>466</v>
      </c>
    </row>
    <row r="241" spans="1:65" s="2" customFormat="1" ht="22.15" customHeight="1">
      <c r="A241" s="26"/>
      <c r="B241" s="144"/>
      <c r="C241" s="145" t="s">
        <v>467</v>
      </c>
      <c r="D241" s="145" t="s">
        <v>131</v>
      </c>
      <c r="E241" s="146" t="s">
        <v>468</v>
      </c>
      <c r="F241" s="147" t="s">
        <v>469</v>
      </c>
      <c r="G241" s="148" t="s">
        <v>344</v>
      </c>
      <c r="H241" s="149">
        <v>7</v>
      </c>
      <c r="I241" s="149">
        <v>6.18</v>
      </c>
      <c r="J241" s="149">
        <f t="shared" si="50"/>
        <v>43.26</v>
      </c>
      <c r="K241" s="150"/>
      <c r="L241" s="27"/>
      <c r="M241" s="151" t="s">
        <v>1</v>
      </c>
      <c r="N241" s="152" t="s">
        <v>37</v>
      </c>
      <c r="O241" s="153">
        <v>0</v>
      </c>
      <c r="P241" s="153">
        <f t="shared" si="51"/>
        <v>0</v>
      </c>
      <c r="Q241" s="153">
        <v>0</v>
      </c>
      <c r="R241" s="153">
        <f t="shared" si="52"/>
        <v>0</v>
      </c>
      <c r="S241" s="153">
        <v>0</v>
      </c>
      <c r="T241" s="154">
        <f t="shared" si="5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135</v>
      </c>
      <c r="AT241" s="155" t="s">
        <v>131</v>
      </c>
      <c r="AU241" s="155" t="s">
        <v>80</v>
      </c>
      <c r="AY241" s="14" t="s">
        <v>128</v>
      </c>
      <c r="BE241" s="156">
        <f t="shared" si="54"/>
        <v>0</v>
      </c>
      <c r="BF241" s="156">
        <f t="shared" si="55"/>
        <v>43.26</v>
      </c>
      <c r="BG241" s="156">
        <f t="shared" si="56"/>
        <v>0</v>
      </c>
      <c r="BH241" s="156">
        <f t="shared" si="57"/>
        <v>0</v>
      </c>
      <c r="BI241" s="156">
        <f t="shared" si="58"/>
        <v>0</v>
      </c>
      <c r="BJ241" s="14" t="s">
        <v>80</v>
      </c>
      <c r="BK241" s="157">
        <f t="shared" si="59"/>
        <v>43.26</v>
      </c>
      <c r="BL241" s="14" t="s">
        <v>135</v>
      </c>
      <c r="BM241" s="155" t="s">
        <v>470</v>
      </c>
    </row>
    <row r="242" spans="1:65" s="2" customFormat="1" ht="14.45" customHeight="1">
      <c r="A242" s="26"/>
      <c r="B242" s="144"/>
      <c r="C242" s="158" t="s">
        <v>279</v>
      </c>
      <c r="D242" s="158" t="s">
        <v>157</v>
      </c>
      <c r="E242" s="159" t="s">
        <v>471</v>
      </c>
      <c r="F242" s="160" t="s">
        <v>472</v>
      </c>
      <c r="G242" s="161" t="s">
        <v>344</v>
      </c>
      <c r="H242" s="162">
        <v>7</v>
      </c>
      <c r="I242" s="162">
        <v>19.350000000000001</v>
      </c>
      <c r="J242" s="162">
        <f t="shared" si="50"/>
        <v>135.44999999999999</v>
      </c>
      <c r="K242" s="163"/>
      <c r="L242" s="164"/>
      <c r="M242" s="165" t="s">
        <v>1</v>
      </c>
      <c r="N242" s="166" t="s">
        <v>37</v>
      </c>
      <c r="O242" s="153">
        <v>0</v>
      </c>
      <c r="P242" s="153">
        <f t="shared" si="51"/>
        <v>0</v>
      </c>
      <c r="Q242" s="153">
        <v>0</v>
      </c>
      <c r="R242" s="153">
        <f t="shared" si="52"/>
        <v>0</v>
      </c>
      <c r="S242" s="153">
        <v>0</v>
      </c>
      <c r="T242" s="154">
        <f t="shared" si="5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145</v>
      </c>
      <c r="AT242" s="155" t="s">
        <v>157</v>
      </c>
      <c r="AU242" s="155" t="s">
        <v>80</v>
      </c>
      <c r="AY242" s="14" t="s">
        <v>128</v>
      </c>
      <c r="BE242" s="156">
        <f t="shared" si="54"/>
        <v>0</v>
      </c>
      <c r="BF242" s="156">
        <f t="shared" si="55"/>
        <v>135.44999999999999</v>
      </c>
      <c r="BG242" s="156">
        <f t="shared" si="56"/>
        <v>0</v>
      </c>
      <c r="BH242" s="156">
        <f t="shared" si="57"/>
        <v>0</v>
      </c>
      <c r="BI242" s="156">
        <f t="shared" si="58"/>
        <v>0</v>
      </c>
      <c r="BJ242" s="14" t="s">
        <v>80</v>
      </c>
      <c r="BK242" s="157">
        <f t="shared" si="59"/>
        <v>135.44999999999999</v>
      </c>
      <c r="BL242" s="14" t="s">
        <v>135</v>
      </c>
      <c r="BM242" s="155" t="s">
        <v>473</v>
      </c>
    </row>
    <row r="243" spans="1:65" s="2" customFormat="1" ht="22.15" customHeight="1">
      <c r="A243" s="26"/>
      <c r="B243" s="144"/>
      <c r="C243" s="145" t="s">
        <v>474</v>
      </c>
      <c r="D243" s="145" t="s">
        <v>131</v>
      </c>
      <c r="E243" s="146" t="s">
        <v>475</v>
      </c>
      <c r="F243" s="147" t="s">
        <v>476</v>
      </c>
      <c r="G243" s="148" t="s">
        <v>444</v>
      </c>
      <c r="H243" s="149">
        <v>7</v>
      </c>
      <c r="I243" s="149">
        <v>25.216999999999999</v>
      </c>
      <c r="J243" s="149">
        <f t="shared" si="50"/>
        <v>176.51900000000001</v>
      </c>
      <c r="K243" s="150"/>
      <c r="L243" s="27"/>
      <c r="M243" s="151" t="s">
        <v>1</v>
      </c>
      <c r="N243" s="152" t="s">
        <v>37</v>
      </c>
      <c r="O243" s="153">
        <v>0</v>
      </c>
      <c r="P243" s="153">
        <f t="shared" si="51"/>
        <v>0</v>
      </c>
      <c r="Q243" s="153">
        <v>0</v>
      </c>
      <c r="R243" s="153">
        <f t="shared" si="52"/>
        <v>0</v>
      </c>
      <c r="S243" s="153">
        <v>0</v>
      </c>
      <c r="T243" s="154">
        <f t="shared" si="5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135</v>
      </c>
      <c r="AT243" s="155" t="s">
        <v>131</v>
      </c>
      <c r="AU243" s="155" t="s">
        <v>80</v>
      </c>
      <c r="AY243" s="14" t="s">
        <v>128</v>
      </c>
      <c r="BE243" s="156">
        <f t="shared" si="54"/>
        <v>0</v>
      </c>
      <c r="BF243" s="156">
        <f t="shared" si="55"/>
        <v>176.51900000000001</v>
      </c>
      <c r="BG243" s="156">
        <f t="shared" si="56"/>
        <v>0</v>
      </c>
      <c r="BH243" s="156">
        <f t="shared" si="57"/>
        <v>0</v>
      </c>
      <c r="BI243" s="156">
        <f t="shared" si="58"/>
        <v>0</v>
      </c>
      <c r="BJ243" s="14" t="s">
        <v>80</v>
      </c>
      <c r="BK243" s="157">
        <f t="shared" si="59"/>
        <v>176.51900000000001</v>
      </c>
      <c r="BL243" s="14" t="s">
        <v>135</v>
      </c>
      <c r="BM243" s="155" t="s">
        <v>477</v>
      </c>
    </row>
    <row r="244" spans="1:65" s="2" customFormat="1" ht="14.45" customHeight="1">
      <c r="A244" s="26"/>
      <c r="B244" s="144"/>
      <c r="C244" s="158" t="s">
        <v>285</v>
      </c>
      <c r="D244" s="158" t="s">
        <v>157</v>
      </c>
      <c r="E244" s="159" t="s">
        <v>478</v>
      </c>
      <c r="F244" s="160" t="s">
        <v>479</v>
      </c>
      <c r="G244" s="161" t="s">
        <v>344</v>
      </c>
      <c r="H244" s="162">
        <v>7</v>
      </c>
      <c r="I244" s="162">
        <v>29.384</v>
      </c>
      <c r="J244" s="162">
        <f t="shared" si="50"/>
        <v>205.68799999999999</v>
      </c>
      <c r="K244" s="163"/>
      <c r="L244" s="164"/>
      <c r="M244" s="165" t="s">
        <v>1</v>
      </c>
      <c r="N244" s="166" t="s">
        <v>37</v>
      </c>
      <c r="O244" s="153">
        <v>0</v>
      </c>
      <c r="P244" s="153">
        <f t="shared" si="51"/>
        <v>0</v>
      </c>
      <c r="Q244" s="153">
        <v>0</v>
      </c>
      <c r="R244" s="153">
        <f t="shared" si="52"/>
        <v>0</v>
      </c>
      <c r="S244" s="153">
        <v>0</v>
      </c>
      <c r="T244" s="154">
        <f t="shared" si="5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145</v>
      </c>
      <c r="AT244" s="155" t="s">
        <v>157</v>
      </c>
      <c r="AU244" s="155" t="s">
        <v>80</v>
      </c>
      <c r="AY244" s="14" t="s">
        <v>128</v>
      </c>
      <c r="BE244" s="156">
        <f t="shared" si="54"/>
        <v>0</v>
      </c>
      <c r="BF244" s="156">
        <f t="shared" si="55"/>
        <v>205.68799999999999</v>
      </c>
      <c r="BG244" s="156">
        <f t="shared" si="56"/>
        <v>0</v>
      </c>
      <c r="BH244" s="156">
        <f t="shared" si="57"/>
        <v>0</v>
      </c>
      <c r="BI244" s="156">
        <f t="shared" si="58"/>
        <v>0</v>
      </c>
      <c r="BJ244" s="14" t="s">
        <v>80</v>
      </c>
      <c r="BK244" s="157">
        <f t="shared" si="59"/>
        <v>205.68799999999999</v>
      </c>
      <c r="BL244" s="14" t="s">
        <v>135</v>
      </c>
      <c r="BM244" s="155" t="s">
        <v>480</v>
      </c>
    </row>
    <row r="245" spans="1:65" s="2" customFormat="1" ht="22.15" customHeight="1">
      <c r="A245" s="26"/>
      <c r="B245" s="144"/>
      <c r="C245" s="145" t="s">
        <v>481</v>
      </c>
      <c r="D245" s="145" t="s">
        <v>131</v>
      </c>
      <c r="E245" s="146" t="s">
        <v>482</v>
      </c>
      <c r="F245" s="147" t="s">
        <v>483</v>
      </c>
      <c r="G245" s="148" t="s">
        <v>444</v>
      </c>
      <c r="H245" s="149">
        <v>2</v>
      </c>
      <c r="I245" s="149">
        <v>15.983000000000001</v>
      </c>
      <c r="J245" s="149">
        <f t="shared" si="50"/>
        <v>31.966000000000001</v>
      </c>
      <c r="K245" s="150"/>
      <c r="L245" s="27"/>
      <c r="M245" s="151" t="s">
        <v>1</v>
      </c>
      <c r="N245" s="152" t="s">
        <v>37</v>
      </c>
      <c r="O245" s="153">
        <v>0</v>
      </c>
      <c r="P245" s="153">
        <f t="shared" si="51"/>
        <v>0</v>
      </c>
      <c r="Q245" s="153">
        <v>0</v>
      </c>
      <c r="R245" s="153">
        <f t="shared" si="52"/>
        <v>0</v>
      </c>
      <c r="S245" s="153">
        <v>0</v>
      </c>
      <c r="T245" s="154">
        <f t="shared" si="5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135</v>
      </c>
      <c r="AT245" s="155" t="s">
        <v>131</v>
      </c>
      <c r="AU245" s="155" t="s">
        <v>80</v>
      </c>
      <c r="AY245" s="14" t="s">
        <v>128</v>
      </c>
      <c r="BE245" s="156">
        <f t="shared" si="54"/>
        <v>0</v>
      </c>
      <c r="BF245" s="156">
        <f t="shared" si="55"/>
        <v>31.966000000000001</v>
      </c>
      <c r="BG245" s="156">
        <f t="shared" si="56"/>
        <v>0</v>
      </c>
      <c r="BH245" s="156">
        <f t="shared" si="57"/>
        <v>0</v>
      </c>
      <c r="BI245" s="156">
        <f t="shared" si="58"/>
        <v>0</v>
      </c>
      <c r="BJ245" s="14" t="s">
        <v>80</v>
      </c>
      <c r="BK245" s="157">
        <f t="shared" si="59"/>
        <v>31.966000000000001</v>
      </c>
      <c r="BL245" s="14" t="s">
        <v>135</v>
      </c>
      <c r="BM245" s="155" t="s">
        <v>484</v>
      </c>
    </row>
    <row r="246" spans="1:65" s="2" customFormat="1" ht="14.45" customHeight="1">
      <c r="A246" s="26"/>
      <c r="B246" s="144"/>
      <c r="C246" s="158" t="s">
        <v>288</v>
      </c>
      <c r="D246" s="158" t="s">
        <v>157</v>
      </c>
      <c r="E246" s="159" t="s">
        <v>485</v>
      </c>
      <c r="F246" s="160" t="s">
        <v>486</v>
      </c>
      <c r="G246" s="161" t="s">
        <v>344</v>
      </c>
      <c r="H246" s="162">
        <v>2</v>
      </c>
      <c r="I246" s="162">
        <v>180.083</v>
      </c>
      <c r="J246" s="162">
        <f t="shared" si="50"/>
        <v>360.166</v>
      </c>
      <c r="K246" s="163"/>
      <c r="L246" s="164"/>
      <c r="M246" s="165" t="s">
        <v>1</v>
      </c>
      <c r="N246" s="166" t="s">
        <v>37</v>
      </c>
      <c r="O246" s="153">
        <v>0</v>
      </c>
      <c r="P246" s="153">
        <f t="shared" si="51"/>
        <v>0</v>
      </c>
      <c r="Q246" s="153">
        <v>0</v>
      </c>
      <c r="R246" s="153">
        <f t="shared" si="52"/>
        <v>0</v>
      </c>
      <c r="S246" s="153">
        <v>0</v>
      </c>
      <c r="T246" s="154">
        <f t="shared" si="5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145</v>
      </c>
      <c r="AT246" s="155" t="s">
        <v>157</v>
      </c>
      <c r="AU246" s="155" t="s">
        <v>80</v>
      </c>
      <c r="AY246" s="14" t="s">
        <v>128</v>
      </c>
      <c r="BE246" s="156">
        <f t="shared" si="54"/>
        <v>0</v>
      </c>
      <c r="BF246" s="156">
        <f t="shared" si="55"/>
        <v>360.166</v>
      </c>
      <c r="BG246" s="156">
        <f t="shared" si="56"/>
        <v>0</v>
      </c>
      <c r="BH246" s="156">
        <f t="shared" si="57"/>
        <v>0</v>
      </c>
      <c r="BI246" s="156">
        <f t="shared" si="58"/>
        <v>0</v>
      </c>
      <c r="BJ246" s="14" t="s">
        <v>80</v>
      </c>
      <c r="BK246" s="157">
        <f t="shared" si="59"/>
        <v>360.166</v>
      </c>
      <c r="BL246" s="14" t="s">
        <v>135</v>
      </c>
      <c r="BM246" s="155" t="s">
        <v>487</v>
      </c>
    </row>
    <row r="247" spans="1:65" s="12" customFormat="1" ht="22.9" customHeight="1">
      <c r="B247" s="132"/>
      <c r="D247" s="133" t="s">
        <v>70</v>
      </c>
      <c r="E247" s="142" t="s">
        <v>488</v>
      </c>
      <c r="F247" s="142" t="s">
        <v>489</v>
      </c>
      <c r="J247" s="143">
        <f>BK247</f>
        <v>12652.65</v>
      </c>
      <c r="L247" s="132"/>
      <c r="M247" s="136"/>
      <c r="N247" s="137"/>
      <c r="O247" s="137"/>
      <c r="P247" s="138">
        <f>P248</f>
        <v>0</v>
      </c>
      <c r="Q247" s="137"/>
      <c r="R247" s="138">
        <f>R248</f>
        <v>0</v>
      </c>
      <c r="S247" s="137"/>
      <c r="T247" s="139">
        <f>T248</f>
        <v>0</v>
      </c>
      <c r="AR247" s="133" t="s">
        <v>76</v>
      </c>
      <c r="AT247" s="140" t="s">
        <v>70</v>
      </c>
      <c r="AU247" s="140" t="s">
        <v>76</v>
      </c>
      <c r="AY247" s="133" t="s">
        <v>128</v>
      </c>
      <c r="BK247" s="141">
        <f>BK248</f>
        <v>12652.65</v>
      </c>
    </row>
    <row r="248" spans="1:65" s="2" customFormat="1" ht="14.45" customHeight="1">
      <c r="A248" s="26"/>
      <c r="B248" s="144"/>
      <c r="C248" s="145" t="s">
        <v>490</v>
      </c>
      <c r="D248" s="145" t="s">
        <v>131</v>
      </c>
      <c r="E248" s="146" t="s">
        <v>491</v>
      </c>
      <c r="F248" s="147" t="s">
        <v>492</v>
      </c>
      <c r="G248" s="148" t="s">
        <v>440</v>
      </c>
      <c r="H248" s="149">
        <v>1</v>
      </c>
      <c r="I248" s="149">
        <v>12652.65</v>
      </c>
      <c r="J248" s="149">
        <f>ROUND(I248*H248,3)</f>
        <v>12652.65</v>
      </c>
      <c r="K248" s="150"/>
      <c r="L248" s="27"/>
      <c r="M248" s="151" t="s">
        <v>1</v>
      </c>
      <c r="N248" s="152" t="s">
        <v>37</v>
      </c>
      <c r="O248" s="153">
        <v>0</v>
      </c>
      <c r="P248" s="153">
        <f>O248*H248</f>
        <v>0</v>
      </c>
      <c r="Q248" s="153">
        <v>0</v>
      </c>
      <c r="R248" s="153">
        <f>Q248*H248</f>
        <v>0</v>
      </c>
      <c r="S248" s="153">
        <v>0</v>
      </c>
      <c r="T248" s="154">
        <f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135</v>
      </c>
      <c r="AT248" s="155" t="s">
        <v>131</v>
      </c>
      <c r="AU248" s="155" t="s">
        <v>80</v>
      </c>
      <c r="AY248" s="14" t="s">
        <v>128</v>
      </c>
      <c r="BE248" s="156">
        <f>IF(N248="základná",J248,0)</f>
        <v>0</v>
      </c>
      <c r="BF248" s="156">
        <f>IF(N248="znížená",J248,0)</f>
        <v>12652.65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4" t="s">
        <v>80</v>
      </c>
      <c r="BK248" s="157">
        <f>ROUND(I248*H248,3)</f>
        <v>12652.65</v>
      </c>
      <c r="BL248" s="14" t="s">
        <v>135</v>
      </c>
      <c r="BM248" s="155" t="s">
        <v>493</v>
      </c>
    </row>
    <row r="249" spans="1:65" s="12" customFormat="1" ht="22.9" customHeight="1">
      <c r="B249" s="132"/>
      <c r="D249" s="133" t="s">
        <v>70</v>
      </c>
      <c r="E249" s="142" t="s">
        <v>494</v>
      </c>
      <c r="F249" s="142" t="s">
        <v>495</v>
      </c>
      <c r="J249" s="143">
        <f>BK249</f>
        <v>14580.270999999999</v>
      </c>
      <c r="L249" s="132"/>
      <c r="M249" s="136"/>
      <c r="N249" s="137"/>
      <c r="O249" s="137"/>
      <c r="P249" s="138">
        <f>SUM(P250:P259)</f>
        <v>0</v>
      </c>
      <c r="Q249" s="137"/>
      <c r="R249" s="138">
        <f>SUM(R250:R259)</f>
        <v>0</v>
      </c>
      <c r="S249" s="137"/>
      <c r="T249" s="139">
        <f>SUM(T250:T259)</f>
        <v>0</v>
      </c>
      <c r="AR249" s="133" t="s">
        <v>76</v>
      </c>
      <c r="AT249" s="140" t="s">
        <v>70</v>
      </c>
      <c r="AU249" s="140" t="s">
        <v>76</v>
      </c>
      <c r="AY249" s="133" t="s">
        <v>128</v>
      </c>
      <c r="BK249" s="141">
        <f>SUM(BK250:BK259)</f>
        <v>14580.270999999999</v>
      </c>
    </row>
    <row r="250" spans="1:65" s="2" customFormat="1" ht="30" customHeight="1">
      <c r="A250" s="26"/>
      <c r="B250" s="144"/>
      <c r="C250" s="145" t="s">
        <v>292</v>
      </c>
      <c r="D250" s="145" t="s">
        <v>131</v>
      </c>
      <c r="E250" s="146" t="s">
        <v>496</v>
      </c>
      <c r="F250" s="147" t="s">
        <v>497</v>
      </c>
      <c r="G250" s="148" t="s">
        <v>134</v>
      </c>
      <c r="H250" s="149">
        <v>250.73</v>
      </c>
      <c r="I250" s="149">
        <v>12.58</v>
      </c>
      <c r="J250" s="149">
        <f t="shared" ref="J250:J259" si="60">ROUND(I250*H250,3)</f>
        <v>3154.183</v>
      </c>
      <c r="K250" s="150"/>
      <c r="L250" s="27"/>
      <c r="M250" s="151" t="s">
        <v>1</v>
      </c>
      <c r="N250" s="152" t="s">
        <v>37</v>
      </c>
      <c r="O250" s="153">
        <v>0</v>
      </c>
      <c r="P250" s="153">
        <f t="shared" ref="P250:P259" si="61">O250*H250</f>
        <v>0</v>
      </c>
      <c r="Q250" s="153">
        <v>0</v>
      </c>
      <c r="R250" s="153">
        <f t="shared" ref="R250:R259" si="62">Q250*H250</f>
        <v>0</v>
      </c>
      <c r="S250" s="153">
        <v>0</v>
      </c>
      <c r="T250" s="154">
        <f t="shared" ref="T250:T259" si="63">S250*H250</f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135</v>
      </c>
      <c r="AT250" s="155" t="s">
        <v>131</v>
      </c>
      <c r="AU250" s="155" t="s">
        <v>80</v>
      </c>
      <c r="AY250" s="14" t="s">
        <v>128</v>
      </c>
      <c r="BE250" s="156">
        <f t="shared" ref="BE250:BE259" si="64">IF(N250="základná",J250,0)</f>
        <v>0</v>
      </c>
      <c r="BF250" s="156">
        <f t="shared" ref="BF250:BF259" si="65">IF(N250="znížená",J250,0)</f>
        <v>3154.183</v>
      </c>
      <c r="BG250" s="156">
        <f t="shared" ref="BG250:BG259" si="66">IF(N250="zákl. prenesená",J250,0)</f>
        <v>0</v>
      </c>
      <c r="BH250" s="156">
        <f t="shared" ref="BH250:BH259" si="67">IF(N250="zníž. prenesená",J250,0)</f>
        <v>0</v>
      </c>
      <c r="BI250" s="156">
        <f t="shared" ref="BI250:BI259" si="68">IF(N250="nulová",J250,0)</f>
        <v>0</v>
      </c>
      <c r="BJ250" s="14" t="s">
        <v>80</v>
      </c>
      <c r="BK250" s="157">
        <f t="shared" ref="BK250:BK259" si="69">ROUND(I250*H250,3)</f>
        <v>3154.183</v>
      </c>
      <c r="BL250" s="14" t="s">
        <v>135</v>
      </c>
      <c r="BM250" s="155" t="s">
        <v>498</v>
      </c>
    </row>
    <row r="251" spans="1:65" s="2" customFormat="1" ht="19.899999999999999" customHeight="1">
      <c r="A251" s="26"/>
      <c r="B251" s="144"/>
      <c r="C251" s="145" t="s">
        <v>499</v>
      </c>
      <c r="D251" s="145" t="s">
        <v>131</v>
      </c>
      <c r="E251" s="146" t="s">
        <v>500</v>
      </c>
      <c r="F251" s="147" t="s">
        <v>501</v>
      </c>
      <c r="G251" s="148" t="s">
        <v>134</v>
      </c>
      <c r="H251" s="149">
        <v>250.73</v>
      </c>
      <c r="I251" s="149">
        <v>9.85</v>
      </c>
      <c r="J251" s="149">
        <f t="shared" si="60"/>
        <v>2469.6909999999998</v>
      </c>
      <c r="K251" s="150"/>
      <c r="L251" s="27"/>
      <c r="M251" s="151" t="s">
        <v>1</v>
      </c>
      <c r="N251" s="152" t="s">
        <v>37</v>
      </c>
      <c r="O251" s="153">
        <v>0</v>
      </c>
      <c r="P251" s="153">
        <f t="shared" si="61"/>
        <v>0</v>
      </c>
      <c r="Q251" s="153">
        <v>0</v>
      </c>
      <c r="R251" s="153">
        <f t="shared" si="62"/>
        <v>0</v>
      </c>
      <c r="S251" s="153">
        <v>0</v>
      </c>
      <c r="T251" s="154">
        <f t="shared" si="6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135</v>
      </c>
      <c r="AT251" s="155" t="s">
        <v>131</v>
      </c>
      <c r="AU251" s="155" t="s">
        <v>80</v>
      </c>
      <c r="AY251" s="14" t="s">
        <v>128</v>
      </c>
      <c r="BE251" s="156">
        <f t="shared" si="64"/>
        <v>0</v>
      </c>
      <c r="BF251" s="156">
        <f t="shared" si="65"/>
        <v>2469.6909999999998</v>
      </c>
      <c r="BG251" s="156">
        <f t="shared" si="66"/>
        <v>0</v>
      </c>
      <c r="BH251" s="156">
        <f t="shared" si="67"/>
        <v>0</v>
      </c>
      <c r="BI251" s="156">
        <f t="shared" si="68"/>
        <v>0</v>
      </c>
      <c r="BJ251" s="14" t="s">
        <v>80</v>
      </c>
      <c r="BK251" s="157">
        <f t="shared" si="69"/>
        <v>2469.6909999999998</v>
      </c>
      <c r="BL251" s="14" t="s">
        <v>135</v>
      </c>
      <c r="BM251" s="155" t="s">
        <v>502</v>
      </c>
    </row>
    <row r="252" spans="1:65" s="2" customFormat="1" ht="19.899999999999999" customHeight="1">
      <c r="A252" s="26"/>
      <c r="B252" s="144"/>
      <c r="C252" s="145" t="s">
        <v>295</v>
      </c>
      <c r="D252" s="145" t="s">
        <v>131</v>
      </c>
      <c r="E252" s="146" t="s">
        <v>503</v>
      </c>
      <c r="F252" s="147" t="s">
        <v>504</v>
      </c>
      <c r="G252" s="148" t="s">
        <v>134</v>
      </c>
      <c r="H252" s="149">
        <v>608.31500000000005</v>
      </c>
      <c r="I252" s="149">
        <v>0.65</v>
      </c>
      <c r="J252" s="149">
        <f t="shared" si="60"/>
        <v>395.40499999999997</v>
      </c>
      <c r="K252" s="150"/>
      <c r="L252" s="27"/>
      <c r="M252" s="151" t="s">
        <v>1</v>
      </c>
      <c r="N252" s="152" t="s">
        <v>37</v>
      </c>
      <c r="O252" s="153">
        <v>0</v>
      </c>
      <c r="P252" s="153">
        <f t="shared" si="61"/>
        <v>0</v>
      </c>
      <c r="Q252" s="153">
        <v>0</v>
      </c>
      <c r="R252" s="153">
        <f t="shared" si="62"/>
        <v>0</v>
      </c>
      <c r="S252" s="153">
        <v>0</v>
      </c>
      <c r="T252" s="154">
        <f t="shared" si="6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135</v>
      </c>
      <c r="AT252" s="155" t="s">
        <v>131</v>
      </c>
      <c r="AU252" s="155" t="s">
        <v>80</v>
      </c>
      <c r="AY252" s="14" t="s">
        <v>128</v>
      </c>
      <c r="BE252" s="156">
        <f t="shared" si="64"/>
        <v>0</v>
      </c>
      <c r="BF252" s="156">
        <f t="shared" si="65"/>
        <v>395.40499999999997</v>
      </c>
      <c r="BG252" s="156">
        <f t="shared" si="66"/>
        <v>0</v>
      </c>
      <c r="BH252" s="156">
        <f t="shared" si="67"/>
        <v>0</v>
      </c>
      <c r="BI252" s="156">
        <f t="shared" si="68"/>
        <v>0</v>
      </c>
      <c r="BJ252" s="14" t="s">
        <v>80</v>
      </c>
      <c r="BK252" s="157">
        <f t="shared" si="69"/>
        <v>395.40499999999997</v>
      </c>
      <c r="BL252" s="14" t="s">
        <v>135</v>
      </c>
      <c r="BM252" s="155" t="s">
        <v>505</v>
      </c>
    </row>
    <row r="253" spans="1:65" s="2" customFormat="1" ht="22.15" customHeight="1">
      <c r="A253" s="26"/>
      <c r="B253" s="144"/>
      <c r="C253" s="145" t="s">
        <v>506</v>
      </c>
      <c r="D253" s="145" t="s">
        <v>131</v>
      </c>
      <c r="E253" s="146" t="s">
        <v>507</v>
      </c>
      <c r="F253" s="147" t="s">
        <v>508</v>
      </c>
      <c r="G253" s="148" t="s">
        <v>134</v>
      </c>
      <c r="H253" s="149">
        <v>608.31500000000005</v>
      </c>
      <c r="I253" s="149">
        <v>4.22</v>
      </c>
      <c r="J253" s="149">
        <f t="shared" si="60"/>
        <v>2567.0889999999999</v>
      </c>
      <c r="K253" s="150"/>
      <c r="L253" s="27"/>
      <c r="M253" s="151" t="s">
        <v>1</v>
      </c>
      <c r="N253" s="152" t="s">
        <v>37</v>
      </c>
      <c r="O253" s="153">
        <v>0</v>
      </c>
      <c r="P253" s="153">
        <f t="shared" si="61"/>
        <v>0</v>
      </c>
      <c r="Q253" s="153">
        <v>0</v>
      </c>
      <c r="R253" s="153">
        <f t="shared" si="62"/>
        <v>0</v>
      </c>
      <c r="S253" s="153">
        <v>0</v>
      </c>
      <c r="T253" s="154">
        <f t="shared" si="6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135</v>
      </c>
      <c r="AT253" s="155" t="s">
        <v>131</v>
      </c>
      <c r="AU253" s="155" t="s">
        <v>80</v>
      </c>
      <c r="AY253" s="14" t="s">
        <v>128</v>
      </c>
      <c r="BE253" s="156">
        <f t="shared" si="64"/>
        <v>0</v>
      </c>
      <c r="BF253" s="156">
        <f t="shared" si="65"/>
        <v>2567.0889999999999</v>
      </c>
      <c r="BG253" s="156">
        <f t="shared" si="66"/>
        <v>0</v>
      </c>
      <c r="BH253" s="156">
        <f t="shared" si="67"/>
        <v>0</v>
      </c>
      <c r="BI253" s="156">
        <f t="shared" si="68"/>
        <v>0</v>
      </c>
      <c r="BJ253" s="14" t="s">
        <v>80</v>
      </c>
      <c r="BK253" s="157">
        <f t="shared" si="69"/>
        <v>2567.0889999999999</v>
      </c>
      <c r="BL253" s="14" t="s">
        <v>135</v>
      </c>
      <c r="BM253" s="155" t="s">
        <v>509</v>
      </c>
    </row>
    <row r="254" spans="1:65" s="2" customFormat="1" ht="19.899999999999999" customHeight="1">
      <c r="A254" s="26"/>
      <c r="B254" s="144"/>
      <c r="C254" s="158" t="s">
        <v>299</v>
      </c>
      <c r="D254" s="158" t="s">
        <v>157</v>
      </c>
      <c r="E254" s="159" t="s">
        <v>510</v>
      </c>
      <c r="F254" s="160" t="s">
        <v>511</v>
      </c>
      <c r="G254" s="161" t="s">
        <v>138</v>
      </c>
      <c r="H254" s="162">
        <v>17.942</v>
      </c>
      <c r="I254" s="162">
        <v>213.23599999999999</v>
      </c>
      <c r="J254" s="162">
        <f t="shared" si="60"/>
        <v>3825.88</v>
      </c>
      <c r="K254" s="163"/>
      <c r="L254" s="164"/>
      <c r="M254" s="165" t="s">
        <v>1</v>
      </c>
      <c r="N254" s="166" t="s">
        <v>37</v>
      </c>
      <c r="O254" s="153">
        <v>0</v>
      </c>
      <c r="P254" s="153">
        <f t="shared" si="61"/>
        <v>0</v>
      </c>
      <c r="Q254" s="153">
        <v>0</v>
      </c>
      <c r="R254" s="153">
        <f t="shared" si="62"/>
        <v>0</v>
      </c>
      <c r="S254" s="153">
        <v>0</v>
      </c>
      <c r="T254" s="154">
        <f t="shared" si="6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145</v>
      </c>
      <c r="AT254" s="155" t="s">
        <v>157</v>
      </c>
      <c r="AU254" s="155" t="s">
        <v>80</v>
      </c>
      <c r="AY254" s="14" t="s">
        <v>128</v>
      </c>
      <c r="BE254" s="156">
        <f t="shared" si="64"/>
        <v>0</v>
      </c>
      <c r="BF254" s="156">
        <f t="shared" si="65"/>
        <v>3825.88</v>
      </c>
      <c r="BG254" s="156">
        <f t="shared" si="66"/>
        <v>0</v>
      </c>
      <c r="BH254" s="156">
        <f t="shared" si="67"/>
        <v>0</v>
      </c>
      <c r="BI254" s="156">
        <f t="shared" si="68"/>
        <v>0</v>
      </c>
      <c r="BJ254" s="14" t="s">
        <v>80</v>
      </c>
      <c r="BK254" s="157">
        <f t="shared" si="69"/>
        <v>3825.88</v>
      </c>
      <c r="BL254" s="14" t="s">
        <v>135</v>
      </c>
      <c r="BM254" s="155" t="s">
        <v>512</v>
      </c>
    </row>
    <row r="255" spans="1:65" s="2" customFormat="1" ht="14.45" customHeight="1">
      <c r="A255" s="26"/>
      <c r="B255" s="144"/>
      <c r="C255" s="145" t="s">
        <v>513</v>
      </c>
      <c r="D255" s="145" t="s">
        <v>131</v>
      </c>
      <c r="E255" s="146" t="s">
        <v>514</v>
      </c>
      <c r="F255" s="147" t="s">
        <v>515</v>
      </c>
      <c r="G255" s="148" t="s">
        <v>134</v>
      </c>
      <c r="H255" s="149">
        <v>608.31500000000005</v>
      </c>
      <c r="I255" s="149">
        <v>0.95</v>
      </c>
      <c r="J255" s="149">
        <f t="shared" si="60"/>
        <v>577.899</v>
      </c>
      <c r="K255" s="150"/>
      <c r="L255" s="27"/>
      <c r="M255" s="151" t="s">
        <v>1</v>
      </c>
      <c r="N255" s="152" t="s">
        <v>37</v>
      </c>
      <c r="O255" s="153">
        <v>0</v>
      </c>
      <c r="P255" s="153">
        <f t="shared" si="61"/>
        <v>0</v>
      </c>
      <c r="Q255" s="153">
        <v>0</v>
      </c>
      <c r="R255" s="153">
        <f t="shared" si="62"/>
        <v>0</v>
      </c>
      <c r="S255" s="153">
        <v>0</v>
      </c>
      <c r="T255" s="154">
        <f t="shared" si="6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135</v>
      </c>
      <c r="AT255" s="155" t="s">
        <v>131</v>
      </c>
      <c r="AU255" s="155" t="s">
        <v>80</v>
      </c>
      <c r="AY255" s="14" t="s">
        <v>128</v>
      </c>
      <c r="BE255" s="156">
        <f t="shared" si="64"/>
        <v>0</v>
      </c>
      <c r="BF255" s="156">
        <f t="shared" si="65"/>
        <v>577.899</v>
      </c>
      <c r="BG255" s="156">
        <f t="shared" si="66"/>
        <v>0</v>
      </c>
      <c r="BH255" s="156">
        <f t="shared" si="67"/>
        <v>0</v>
      </c>
      <c r="BI255" s="156">
        <f t="shared" si="68"/>
        <v>0</v>
      </c>
      <c r="BJ255" s="14" t="s">
        <v>80</v>
      </c>
      <c r="BK255" s="157">
        <f t="shared" si="69"/>
        <v>577.899</v>
      </c>
      <c r="BL255" s="14" t="s">
        <v>135</v>
      </c>
      <c r="BM255" s="155" t="s">
        <v>516</v>
      </c>
    </row>
    <row r="256" spans="1:65" s="2" customFormat="1" ht="22.15" customHeight="1">
      <c r="A256" s="26"/>
      <c r="B256" s="144"/>
      <c r="C256" s="158" t="s">
        <v>302</v>
      </c>
      <c r="D256" s="158" t="s">
        <v>157</v>
      </c>
      <c r="E256" s="159" t="s">
        <v>517</v>
      </c>
      <c r="F256" s="160" t="s">
        <v>518</v>
      </c>
      <c r="G256" s="161" t="s">
        <v>138</v>
      </c>
      <c r="H256" s="162">
        <v>1.1200000000000001</v>
      </c>
      <c r="I256" s="162">
        <v>213.23599999999999</v>
      </c>
      <c r="J256" s="162">
        <f t="shared" si="60"/>
        <v>238.82400000000001</v>
      </c>
      <c r="K256" s="163"/>
      <c r="L256" s="164"/>
      <c r="M256" s="165" t="s">
        <v>1</v>
      </c>
      <c r="N256" s="166" t="s">
        <v>37</v>
      </c>
      <c r="O256" s="153">
        <v>0</v>
      </c>
      <c r="P256" s="153">
        <f t="shared" si="61"/>
        <v>0</v>
      </c>
      <c r="Q256" s="153">
        <v>0</v>
      </c>
      <c r="R256" s="153">
        <f t="shared" si="62"/>
        <v>0</v>
      </c>
      <c r="S256" s="153">
        <v>0</v>
      </c>
      <c r="T256" s="154">
        <f t="shared" si="6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145</v>
      </c>
      <c r="AT256" s="155" t="s">
        <v>157</v>
      </c>
      <c r="AU256" s="155" t="s">
        <v>80</v>
      </c>
      <c r="AY256" s="14" t="s">
        <v>128</v>
      </c>
      <c r="BE256" s="156">
        <f t="shared" si="64"/>
        <v>0</v>
      </c>
      <c r="BF256" s="156">
        <f t="shared" si="65"/>
        <v>238.82400000000001</v>
      </c>
      <c r="BG256" s="156">
        <f t="shared" si="66"/>
        <v>0</v>
      </c>
      <c r="BH256" s="156">
        <f t="shared" si="67"/>
        <v>0</v>
      </c>
      <c r="BI256" s="156">
        <f t="shared" si="68"/>
        <v>0</v>
      </c>
      <c r="BJ256" s="14" t="s">
        <v>80</v>
      </c>
      <c r="BK256" s="157">
        <f t="shared" si="69"/>
        <v>238.82400000000001</v>
      </c>
      <c r="BL256" s="14" t="s">
        <v>135</v>
      </c>
      <c r="BM256" s="155" t="s">
        <v>519</v>
      </c>
    </row>
    <row r="257" spans="1:65" s="2" customFormat="1" ht="22.15" customHeight="1">
      <c r="A257" s="26"/>
      <c r="B257" s="144"/>
      <c r="C257" s="145" t="s">
        <v>520</v>
      </c>
      <c r="D257" s="145" t="s">
        <v>131</v>
      </c>
      <c r="E257" s="146" t="s">
        <v>521</v>
      </c>
      <c r="F257" s="147" t="s">
        <v>522</v>
      </c>
      <c r="G257" s="148" t="s">
        <v>134</v>
      </c>
      <c r="H257" s="149">
        <v>608.31500000000005</v>
      </c>
      <c r="I257" s="149">
        <v>1.28</v>
      </c>
      <c r="J257" s="149">
        <f t="shared" si="60"/>
        <v>778.64300000000003</v>
      </c>
      <c r="K257" s="150"/>
      <c r="L257" s="27"/>
      <c r="M257" s="151" t="s">
        <v>1</v>
      </c>
      <c r="N257" s="152" t="s">
        <v>37</v>
      </c>
      <c r="O257" s="153">
        <v>0</v>
      </c>
      <c r="P257" s="153">
        <f t="shared" si="61"/>
        <v>0</v>
      </c>
      <c r="Q257" s="153">
        <v>0</v>
      </c>
      <c r="R257" s="153">
        <f t="shared" si="62"/>
        <v>0</v>
      </c>
      <c r="S257" s="153">
        <v>0</v>
      </c>
      <c r="T257" s="154">
        <f t="shared" si="6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135</v>
      </c>
      <c r="AT257" s="155" t="s">
        <v>131</v>
      </c>
      <c r="AU257" s="155" t="s">
        <v>80</v>
      </c>
      <c r="AY257" s="14" t="s">
        <v>128</v>
      </c>
      <c r="BE257" s="156">
        <f t="shared" si="64"/>
        <v>0</v>
      </c>
      <c r="BF257" s="156">
        <f t="shared" si="65"/>
        <v>778.64300000000003</v>
      </c>
      <c r="BG257" s="156">
        <f t="shared" si="66"/>
        <v>0</v>
      </c>
      <c r="BH257" s="156">
        <f t="shared" si="67"/>
        <v>0</v>
      </c>
      <c r="BI257" s="156">
        <f t="shared" si="68"/>
        <v>0</v>
      </c>
      <c r="BJ257" s="14" t="s">
        <v>80</v>
      </c>
      <c r="BK257" s="157">
        <f t="shared" si="69"/>
        <v>778.64300000000003</v>
      </c>
      <c r="BL257" s="14" t="s">
        <v>135</v>
      </c>
      <c r="BM257" s="155" t="s">
        <v>523</v>
      </c>
    </row>
    <row r="258" spans="1:65" s="2" customFormat="1" ht="40.15" customHeight="1">
      <c r="A258" s="26"/>
      <c r="B258" s="144"/>
      <c r="C258" s="145" t="s">
        <v>306</v>
      </c>
      <c r="D258" s="145" t="s">
        <v>131</v>
      </c>
      <c r="E258" s="146" t="s">
        <v>524</v>
      </c>
      <c r="F258" s="147" t="s">
        <v>525</v>
      </c>
      <c r="G258" s="148" t="s">
        <v>138</v>
      </c>
      <c r="H258" s="149">
        <v>17.600000000000001</v>
      </c>
      <c r="I258" s="149">
        <v>25.28</v>
      </c>
      <c r="J258" s="149">
        <f t="shared" si="60"/>
        <v>444.928</v>
      </c>
      <c r="K258" s="150"/>
      <c r="L258" s="27"/>
      <c r="M258" s="151" t="s">
        <v>1</v>
      </c>
      <c r="N258" s="152" t="s">
        <v>37</v>
      </c>
      <c r="O258" s="153">
        <v>0</v>
      </c>
      <c r="P258" s="153">
        <f t="shared" si="61"/>
        <v>0</v>
      </c>
      <c r="Q258" s="153">
        <v>0</v>
      </c>
      <c r="R258" s="153">
        <f t="shared" si="62"/>
        <v>0</v>
      </c>
      <c r="S258" s="153">
        <v>0</v>
      </c>
      <c r="T258" s="154">
        <f t="shared" si="6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135</v>
      </c>
      <c r="AT258" s="155" t="s">
        <v>131</v>
      </c>
      <c r="AU258" s="155" t="s">
        <v>80</v>
      </c>
      <c r="AY258" s="14" t="s">
        <v>128</v>
      </c>
      <c r="BE258" s="156">
        <f t="shared" si="64"/>
        <v>0</v>
      </c>
      <c r="BF258" s="156">
        <f t="shared" si="65"/>
        <v>444.928</v>
      </c>
      <c r="BG258" s="156">
        <f t="shared" si="66"/>
        <v>0</v>
      </c>
      <c r="BH258" s="156">
        <f t="shared" si="67"/>
        <v>0</v>
      </c>
      <c r="BI258" s="156">
        <f t="shared" si="68"/>
        <v>0</v>
      </c>
      <c r="BJ258" s="14" t="s">
        <v>80</v>
      </c>
      <c r="BK258" s="157">
        <f t="shared" si="69"/>
        <v>444.928</v>
      </c>
      <c r="BL258" s="14" t="s">
        <v>135</v>
      </c>
      <c r="BM258" s="155" t="s">
        <v>526</v>
      </c>
    </row>
    <row r="259" spans="1:65" s="2" customFormat="1" ht="22.15" customHeight="1">
      <c r="A259" s="26"/>
      <c r="B259" s="144"/>
      <c r="C259" s="145" t="s">
        <v>527</v>
      </c>
      <c r="D259" s="145" t="s">
        <v>131</v>
      </c>
      <c r="E259" s="146" t="s">
        <v>528</v>
      </c>
      <c r="F259" s="147" t="s">
        <v>529</v>
      </c>
      <c r="G259" s="148" t="s">
        <v>160</v>
      </c>
      <c r="H259" s="149">
        <v>3.133</v>
      </c>
      <c r="I259" s="149">
        <v>40.768999999999998</v>
      </c>
      <c r="J259" s="149">
        <f t="shared" si="60"/>
        <v>127.729</v>
      </c>
      <c r="K259" s="150"/>
      <c r="L259" s="27"/>
      <c r="M259" s="151" t="s">
        <v>1</v>
      </c>
      <c r="N259" s="152" t="s">
        <v>37</v>
      </c>
      <c r="O259" s="153">
        <v>0</v>
      </c>
      <c r="P259" s="153">
        <f t="shared" si="61"/>
        <v>0</v>
      </c>
      <c r="Q259" s="153">
        <v>0</v>
      </c>
      <c r="R259" s="153">
        <f t="shared" si="62"/>
        <v>0</v>
      </c>
      <c r="S259" s="153">
        <v>0</v>
      </c>
      <c r="T259" s="154">
        <f t="shared" si="6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135</v>
      </c>
      <c r="AT259" s="155" t="s">
        <v>131</v>
      </c>
      <c r="AU259" s="155" t="s">
        <v>80</v>
      </c>
      <c r="AY259" s="14" t="s">
        <v>128</v>
      </c>
      <c r="BE259" s="156">
        <f t="shared" si="64"/>
        <v>0</v>
      </c>
      <c r="BF259" s="156">
        <f t="shared" si="65"/>
        <v>127.729</v>
      </c>
      <c r="BG259" s="156">
        <f t="shared" si="66"/>
        <v>0</v>
      </c>
      <c r="BH259" s="156">
        <f t="shared" si="67"/>
        <v>0</v>
      </c>
      <c r="BI259" s="156">
        <f t="shared" si="68"/>
        <v>0</v>
      </c>
      <c r="BJ259" s="14" t="s">
        <v>80</v>
      </c>
      <c r="BK259" s="157">
        <f t="shared" si="69"/>
        <v>127.729</v>
      </c>
      <c r="BL259" s="14" t="s">
        <v>135</v>
      </c>
      <c r="BM259" s="155" t="s">
        <v>530</v>
      </c>
    </row>
    <row r="260" spans="1:65" s="12" customFormat="1" ht="22.9" customHeight="1">
      <c r="B260" s="132"/>
      <c r="D260" s="133" t="s">
        <v>70</v>
      </c>
      <c r="E260" s="142" t="s">
        <v>531</v>
      </c>
      <c r="F260" s="142" t="s">
        <v>532</v>
      </c>
      <c r="J260" s="143">
        <f>BK260</f>
        <v>17041.875</v>
      </c>
      <c r="L260" s="132"/>
      <c r="M260" s="136"/>
      <c r="N260" s="137"/>
      <c r="O260" s="137"/>
      <c r="P260" s="138">
        <f>SUM(P261:P263)</f>
        <v>0</v>
      </c>
      <c r="Q260" s="137"/>
      <c r="R260" s="138">
        <f>SUM(R261:R263)</f>
        <v>0</v>
      </c>
      <c r="S260" s="137"/>
      <c r="T260" s="139">
        <f>SUM(T261:T263)</f>
        <v>0</v>
      </c>
      <c r="AR260" s="133" t="s">
        <v>76</v>
      </c>
      <c r="AT260" s="140" t="s">
        <v>70</v>
      </c>
      <c r="AU260" s="140" t="s">
        <v>76</v>
      </c>
      <c r="AY260" s="133" t="s">
        <v>128</v>
      </c>
      <c r="BK260" s="141">
        <f>SUM(BK261:BK263)</f>
        <v>17041.875</v>
      </c>
    </row>
    <row r="261" spans="1:65" s="2" customFormat="1" ht="30" customHeight="1">
      <c r="A261" s="26"/>
      <c r="B261" s="144"/>
      <c r="C261" s="145" t="s">
        <v>309</v>
      </c>
      <c r="D261" s="145" t="s">
        <v>131</v>
      </c>
      <c r="E261" s="146" t="s">
        <v>533</v>
      </c>
      <c r="F261" s="147" t="s">
        <v>534</v>
      </c>
      <c r="G261" s="148" t="s">
        <v>134</v>
      </c>
      <c r="H261" s="149">
        <v>487.33300000000003</v>
      </c>
      <c r="I261" s="149">
        <v>21.445</v>
      </c>
      <c r="J261" s="149">
        <f>ROUND(I261*H261,3)</f>
        <v>10450.856</v>
      </c>
      <c r="K261" s="150"/>
      <c r="L261" s="27"/>
      <c r="M261" s="151" t="s">
        <v>1</v>
      </c>
      <c r="N261" s="152" t="s">
        <v>37</v>
      </c>
      <c r="O261" s="153">
        <v>0</v>
      </c>
      <c r="P261" s="153">
        <f>O261*H261</f>
        <v>0</v>
      </c>
      <c r="Q261" s="153">
        <v>0</v>
      </c>
      <c r="R261" s="153">
        <f>Q261*H261</f>
        <v>0</v>
      </c>
      <c r="S261" s="153">
        <v>0</v>
      </c>
      <c r="T261" s="154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135</v>
      </c>
      <c r="AT261" s="155" t="s">
        <v>131</v>
      </c>
      <c r="AU261" s="155" t="s">
        <v>80</v>
      </c>
      <c r="AY261" s="14" t="s">
        <v>128</v>
      </c>
      <c r="BE261" s="156">
        <f>IF(N261="základná",J261,0)</f>
        <v>0</v>
      </c>
      <c r="BF261" s="156">
        <f>IF(N261="znížená",J261,0)</f>
        <v>10450.856</v>
      </c>
      <c r="BG261" s="156">
        <f>IF(N261="zákl. prenesená",J261,0)</f>
        <v>0</v>
      </c>
      <c r="BH261" s="156">
        <f>IF(N261="zníž. prenesená",J261,0)</f>
        <v>0</v>
      </c>
      <c r="BI261" s="156">
        <f>IF(N261="nulová",J261,0)</f>
        <v>0</v>
      </c>
      <c r="BJ261" s="14" t="s">
        <v>80</v>
      </c>
      <c r="BK261" s="157">
        <f>ROUND(I261*H261,3)</f>
        <v>10450.856</v>
      </c>
      <c r="BL261" s="14" t="s">
        <v>135</v>
      </c>
      <c r="BM261" s="155" t="s">
        <v>535</v>
      </c>
    </row>
    <row r="262" spans="1:65" s="2" customFormat="1" ht="22.15" customHeight="1">
      <c r="A262" s="26"/>
      <c r="B262" s="144"/>
      <c r="C262" s="145" t="s">
        <v>536</v>
      </c>
      <c r="D262" s="145" t="s">
        <v>131</v>
      </c>
      <c r="E262" s="146" t="s">
        <v>537</v>
      </c>
      <c r="F262" s="147" t="s">
        <v>538</v>
      </c>
      <c r="G262" s="148" t="s">
        <v>134</v>
      </c>
      <c r="H262" s="149">
        <v>238.01</v>
      </c>
      <c r="I262" s="149">
        <v>26.579000000000001</v>
      </c>
      <c r="J262" s="149">
        <f>ROUND(I262*H262,3)</f>
        <v>6326.0680000000002</v>
      </c>
      <c r="K262" s="150"/>
      <c r="L262" s="27"/>
      <c r="M262" s="151" t="s">
        <v>1</v>
      </c>
      <c r="N262" s="152" t="s">
        <v>37</v>
      </c>
      <c r="O262" s="153">
        <v>0</v>
      </c>
      <c r="P262" s="153">
        <f>O262*H262</f>
        <v>0</v>
      </c>
      <c r="Q262" s="153">
        <v>0</v>
      </c>
      <c r="R262" s="153">
        <f>Q262*H262</f>
        <v>0</v>
      </c>
      <c r="S262" s="153">
        <v>0</v>
      </c>
      <c r="T262" s="154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135</v>
      </c>
      <c r="AT262" s="155" t="s">
        <v>131</v>
      </c>
      <c r="AU262" s="155" t="s">
        <v>80</v>
      </c>
      <c r="AY262" s="14" t="s">
        <v>128</v>
      </c>
      <c r="BE262" s="156">
        <f>IF(N262="základná",J262,0)</f>
        <v>0</v>
      </c>
      <c r="BF262" s="156">
        <f>IF(N262="znížená",J262,0)</f>
        <v>6326.0680000000002</v>
      </c>
      <c r="BG262" s="156">
        <f>IF(N262="zákl. prenesená",J262,0)</f>
        <v>0</v>
      </c>
      <c r="BH262" s="156">
        <f>IF(N262="zníž. prenesená",J262,0)</f>
        <v>0</v>
      </c>
      <c r="BI262" s="156">
        <f>IF(N262="nulová",J262,0)</f>
        <v>0</v>
      </c>
      <c r="BJ262" s="14" t="s">
        <v>80</v>
      </c>
      <c r="BK262" s="157">
        <f>ROUND(I262*H262,3)</f>
        <v>6326.0680000000002</v>
      </c>
      <c r="BL262" s="14" t="s">
        <v>135</v>
      </c>
      <c r="BM262" s="155" t="s">
        <v>539</v>
      </c>
    </row>
    <row r="263" spans="1:65" s="2" customFormat="1" ht="22.15" customHeight="1">
      <c r="A263" s="26"/>
      <c r="B263" s="144"/>
      <c r="C263" s="145" t="s">
        <v>313</v>
      </c>
      <c r="D263" s="145" t="s">
        <v>131</v>
      </c>
      <c r="E263" s="146" t="s">
        <v>540</v>
      </c>
      <c r="F263" s="147" t="s">
        <v>541</v>
      </c>
      <c r="G263" s="148" t="s">
        <v>160</v>
      </c>
      <c r="H263" s="149">
        <v>9.4469999999999992</v>
      </c>
      <c r="I263" s="149">
        <v>28.045999999999999</v>
      </c>
      <c r="J263" s="149">
        <f>ROUND(I263*H263,3)</f>
        <v>264.95100000000002</v>
      </c>
      <c r="K263" s="150"/>
      <c r="L263" s="27"/>
      <c r="M263" s="151" t="s">
        <v>1</v>
      </c>
      <c r="N263" s="152" t="s">
        <v>37</v>
      </c>
      <c r="O263" s="153">
        <v>0</v>
      </c>
      <c r="P263" s="153">
        <f>O263*H263</f>
        <v>0</v>
      </c>
      <c r="Q263" s="153">
        <v>0</v>
      </c>
      <c r="R263" s="153">
        <f>Q263*H263</f>
        <v>0</v>
      </c>
      <c r="S263" s="153">
        <v>0</v>
      </c>
      <c r="T263" s="154">
        <f>S263*H263</f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135</v>
      </c>
      <c r="AT263" s="155" t="s">
        <v>131</v>
      </c>
      <c r="AU263" s="155" t="s">
        <v>80</v>
      </c>
      <c r="AY263" s="14" t="s">
        <v>128</v>
      </c>
      <c r="BE263" s="156">
        <f>IF(N263="základná",J263,0)</f>
        <v>0</v>
      </c>
      <c r="BF263" s="156">
        <f>IF(N263="znížená",J263,0)</f>
        <v>264.95100000000002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4" t="s">
        <v>80</v>
      </c>
      <c r="BK263" s="157">
        <f>ROUND(I263*H263,3)</f>
        <v>264.95100000000002</v>
      </c>
      <c r="BL263" s="14" t="s">
        <v>135</v>
      </c>
      <c r="BM263" s="155" t="s">
        <v>542</v>
      </c>
    </row>
    <row r="264" spans="1:65" s="12" customFormat="1" ht="22.9" customHeight="1">
      <c r="B264" s="132"/>
      <c r="D264" s="133" t="s">
        <v>70</v>
      </c>
      <c r="E264" s="142" t="s">
        <v>543</v>
      </c>
      <c r="F264" s="142" t="s">
        <v>544</v>
      </c>
      <c r="J264" s="143">
        <f>BK264</f>
        <v>34288.219000000005</v>
      </c>
      <c r="L264" s="132"/>
      <c r="M264" s="136"/>
      <c r="N264" s="137"/>
      <c r="O264" s="137"/>
      <c r="P264" s="138">
        <f>SUM(P265:P287)</f>
        <v>0</v>
      </c>
      <c r="Q264" s="137"/>
      <c r="R264" s="138">
        <f>SUM(R265:R287)</f>
        <v>0</v>
      </c>
      <c r="S264" s="137"/>
      <c r="T264" s="139">
        <f>SUM(T265:T287)</f>
        <v>0</v>
      </c>
      <c r="AR264" s="133" t="s">
        <v>76</v>
      </c>
      <c r="AT264" s="140" t="s">
        <v>70</v>
      </c>
      <c r="AU264" s="140" t="s">
        <v>76</v>
      </c>
      <c r="AY264" s="133" t="s">
        <v>128</v>
      </c>
      <c r="BK264" s="141">
        <f>SUM(BK265:BK287)</f>
        <v>34288.219000000005</v>
      </c>
    </row>
    <row r="265" spans="1:65" s="2" customFormat="1" ht="22.15" customHeight="1">
      <c r="A265" s="26"/>
      <c r="B265" s="144"/>
      <c r="C265" s="145" t="s">
        <v>545</v>
      </c>
      <c r="D265" s="145" t="s">
        <v>131</v>
      </c>
      <c r="E265" s="146" t="s">
        <v>546</v>
      </c>
      <c r="F265" s="147" t="s">
        <v>547</v>
      </c>
      <c r="G265" s="148" t="s">
        <v>134</v>
      </c>
      <c r="H265" s="149">
        <v>608.31500000000005</v>
      </c>
      <c r="I265" s="149">
        <v>0.99299999999999999</v>
      </c>
      <c r="J265" s="149">
        <f t="shared" ref="J265:J287" si="70">ROUND(I265*H265,3)</f>
        <v>604.05700000000002</v>
      </c>
      <c r="K265" s="150"/>
      <c r="L265" s="27"/>
      <c r="M265" s="151" t="s">
        <v>1</v>
      </c>
      <c r="N265" s="152" t="s">
        <v>37</v>
      </c>
      <c r="O265" s="153">
        <v>0</v>
      </c>
      <c r="P265" s="153">
        <f t="shared" ref="P265:P287" si="71">O265*H265</f>
        <v>0</v>
      </c>
      <c r="Q265" s="153">
        <v>0</v>
      </c>
      <c r="R265" s="153">
        <f t="shared" ref="R265:R287" si="72">Q265*H265</f>
        <v>0</v>
      </c>
      <c r="S265" s="153">
        <v>0</v>
      </c>
      <c r="T265" s="154">
        <f t="shared" ref="T265:T287" si="73"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5" t="s">
        <v>135</v>
      </c>
      <c r="AT265" s="155" t="s">
        <v>131</v>
      </c>
      <c r="AU265" s="155" t="s">
        <v>80</v>
      </c>
      <c r="AY265" s="14" t="s">
        <v>128</v>
      </c>
      <c r="BE265" s="156">
        <f t="shared" ref="BE265:BE287" si="74">IF(N265="základná",J265,0)</f>
        <v>0</v>
      </c>
      <c r="BF265" s="156">
        <f t="shared" ref="BF265:BF287" si="75">IF(N265="znížená",J265,0)</f>
        <v>604.05700000000002</v>
      </c>
      <c r="BG265" s="156">
        <f t="shared" ref="BG265:BG287" si="76">IF(N265="zákl. prenesená",J265,0)</f>
        <v>0</v>
      </c>
      <c r="BH265" s="156">
        <f t="shared" ref="BH265:BH287" si="77">IF(N265="zníž. prenesená",J265,0)</f>
        <v>0</v>
      </c>
      <c r="BI265" s="156">
        <f t="shared" ref="BI265:BI287" si="78">IF(N265="nulová",J265,0)</f>
        <v>0</v>
      </c>
      <c r="BJ265" s="14" t="s">
        <v>80</v>
      </c>
      <c r="BK265" s="157">
        <f t="shared" ref="BK265:BK287" si="79">ROUND(I265*H265,3)</f>
        <v>604.05700000000002</v>
      </c>
      <c r="BL265" s="14" t="s">
        <v>135</v>
      </c>
      <c r="BM265" s="155" t="s">
        <v>548</v>
      </c>
    </row>
    <row r="266" spans="1:65" s="2" customFormat="1" ht="14.45" customHeight="1">
      <c r="A266" s="26"/>
      <c r="B266" s="144"/>
      <c r="C266" s="145" t="s">
        <v>316</v>
      </c>
      <c r="D266" s="145" t="s">
        <v>131</v>
      </c>
      <c r="E266" s="146" t="s">
        <v>549</v>
      </c>
      <c r="F266" s="147" t="s">
        <v>550</v>
      </c>
      <c r="G266" s="148" t="s">
        <v>134</v>
      </c>
      <c r="H266" s="149">
        <v>608.31500000000005</v>
      </c>
      <c r="I266" s="149">
        <v>0.35</v>
      </c>
      <c r="J266" s="149">
        <f t="shared" si="70"/>
        <v>212.91</v>
      </c>
      <c r="K266" s="150"/>
      <c r="L266" s="27"/>
      <c r="M266" s="151" t="s">
        <v>1</v>
      </c>
      <c r="N266" s="152" t="s">
        <v>37</v>
      </c>
      <c r="O266" s="153">
        <v>0</v>
      </c>
      <c r="P266" s="153">
        <f t="shared" si="71"/>
        <v>0</v>
      </c>
      <c r="Q266" s="153">
        <v>0</v>
      </c>
      <c r="R266" s="153">
        <f t="shared" si="72"/>
        <v>0</v>
      </c>
      <c r="S266" s="153">
        <v>0</v>
      </c>
      <c r="T266" s="154">
        <f t="shared" si="7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135</v>
      </c>
      <c r="AT266" s="155" t="s">
        <v>131</v>
      </c>
      <c r="AU266" s="155" t="s">
        <v>80</v>
      </c>
      <c r="AY266" s="14" t="s">
        <v>128</v>
      </c>
      <c r="BE266" s="156">
        <f t="shared" si="74"/>
        <v>0</v>
      </c>
      <c r="BF266" s="156">
        <f t="shared" si="75"/>
        <v>212.91</v>
      </c>
      <c r="BG266" s="156">
        <f t="shared" si="76"/>
        <v>0</v>
      </c>
      <c r="BH266" s="156">
        <f t="shared" si="77"/>
        <v>0</v>
      </c>
      <c r="BI266" s="156">
        <f t="shared" si="78"/>
        <v>0</v>
      </c>
      <c r="BJ266" s="14" t="s">
        <v>80</v>
      </c>
      <c r="BK266" s="157">
        <f t="shared" si="79"/>
        <v>212.91</v>
      </c>
      <c r="BL266" s="14" t="s">
        <v>135</v>
      </c>
      <c r="BM266" s="155" t="s">
        <v>551</v>
      </c>
    </row>
    <row r="267" spans="1:65" s="2" customFormat="1" ht="22.15" customHeight="1">
      <c r="A267" s="26"/>
      <c r="B267" s="144"/>
      <c r="C267" s="145" t="s">
        <v>552</v>
      </c>
      <c r="D267" s="145" t="s">
        <v>131</v>
      </c>
      <c r="E267" s="146" t="s">
        <v>553</v>
      </c>
      <c r="F267" s="147" t="s">
        <v>554</v>
      </c>
      <c r="G267" s="148" t="s">
        <v>134</v>
      </c>
      <c r="H267" s="149">
        <v>608.31500000000005</v>
      </c>
      <c r="I267" s="149">
        <v>43.155999999999999</v>
      </c>
      <c r="J267" s="149">
        <f t="shared" si="70"/>
        <v>26252.441999999999</v>
      </c>
      <c r="K267" s="150"/>
      <c r="L267" s="27"/>
      <c r="M267" s="151" t="s">
        <v>1</v>
      </c>
      <c r="N267" s="152" t="s">
        <v>37</v>
      </c>
      <c r="O267" s="153">
        <v>0</v>
      </c>
      <c r="P267" s="153">
        <f t="shared" si="71"/>
        <v>0</v>
      </c>
      <c r="Q267" s="153">
        <v>0</v>
      </c>
      <c r="R267" s="153">
        <f t="shared" si="72"/>
        <v>0</v>
      </c>
      <c r="S267" s="153">
        <v>0</v>
      </c>
      <c r="T267" s="154">
        <f t="shared" si="7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135</v>
      </c>
      <c r="AT267" s="155" t="s">
        <v>131</v>
      </c>
      <c r="AU267" s="155" t="s">
        <v>80</v>
      </c>
      <c r="AY267" s="14" t="s">
        <v>128</v>
      </c>
      <c r="BE267" s="156">
        <f t="shared" si="74"/>
        <v>0</v>
      </c>
      <c r="BF267" s="156">
        <f t="shared" si="75"/>
        <v>26252.441999999999</v>
      </c>
      <c r="BG267" s="156">
        <f t="shared" si="76"/>
        <v>0</v>
      </c>
      <c r="BH267" s="156">
        <f t="shared" si="77"/>
        <v>0</v>
      </c>
      <c r="BI267" s="156">
        <f t="shared" si="78"/>
        <v>0</v>
      </c>
      <c r="BJ267" s="14" t="s">
        <v>80</v>
      </c>
      <c r="BK267" s="157">
        <f t="shared" si="79"/>
        <v>26252.441999999999</v>
      </c>
      <c r="BL267" s="14" t="s">
        <v>135</v>
      </c>
      <c r="BM267" s="155" t="s">
        <v>555</v>
      </c>
    </row>
    <row r="268" spans="1:65" s="2" customFormat="1" ht="34.9" customHeight="1">
      <c r="A268" s="26"/>
      <c r="B268" s="144"/>
      <c r="C268" s="145" t="s">
        <v>320</v>
      </c>
      <c r="D268" s="145" t="s">
        <v>131</v>
      </c>
      <c r="E268" s="146" t="s">
        <v>556</v>
      </c>
      <c r="F268" s="147" t="s">
        <v>557</v>
      </c>
      <c r="G268" s="148" t="s">
        <v>211</v>
      </c>
      <c r="H268" s="149">
        <v>40</v>
      </c>
      <c r="I268" s="149">
        <v>12.925000000000001</v>
      </c>
      <c r="J268" s="149">
        <f t="shared" si="70"/>
        <v>517</v>
      </c>
      <c r="K268" s="150"/>
      <c r="L268" s="27"/>
      <c r="M268" s="151" t="s">
        <v>1</v>
      </c>
      <c r="N268" s="152" t="s">
        <v>37</v>
      </c>
      <c r="O268" s="153">
        <v>0</v>
      </c>
      <c r="P268" s="153">
        <f t="shared" si="71"/>
        <v>0</v>
      </c>
      <c r="Q268" s="153">
        <v>0</v>
      </c>
      <c r="R268" s="153">
        <f t="shared" si="72"/>
        <v>0</v>
      </c>
      <c r="S268" s="153">
        <v>0</v>
      </c>
      <c r="T268" s="154">
        <f t="shared" si="7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135</v>
      </c>
      <c r="AT268" s="155" t="s">
        <v>131</v>
      </c>
      <c r="AU268" s="155" t="s">
        <v>80</v>
      </c>
      <c r="AY268" s="14" t="s">
        <v>128</v>
      </c>
      <c r="BE268" s="156">
        <f t="shared" si="74"/>
        <v>0</v>
      </c>
      <c r="BF268" s="156">
        <f t="shared" si="75"/>
        <v>517</v>
      </c>
      <c r="BG268" s="156">
        <f t="shared" si="76"/>
        <v>0</v>
      </c>
      <c r="BH268" s="156">
        <f t="shared" si="77"/>
        <v>0</v>
      </c>
      <c r="BI268" s="156">
        <f t="shared" si="78"/>
        <v>0</v>
      </c>
      <c r="BJ268" s="14" t="s">
        <v>80</v>
      </c>
      <c r="BK268" s="157">
        <f t="shared" si="79"/>
        <v>517</v>
      </c>
      <c r="BL268" s="14" t="s">
        <v>135</v>
      </c>
      <c r="BM268" s="155" t="s">
        <v>558</v>
      </c>
    </row>
    <row r="269" spans="1:65" s="2" customFormat="1" ht="14.45" customHeight="1">
      <c r="A269" s="26"/>
      <c r="B269" s="144"/>
      <c r="C269" s="158" t="s">
        <v>559</v>
      </c>
      <c r="D269" s="158" t="s">
        <v>157</v>
      </c>
      <c r="E269" s="159" t="s">
        <v>560</v>
      </c>
      <c r="F269" s="160" t="s">
        <v>561</v>
      </c>
      <c r="G269" s="161" t="s">
        <v>134</v>
      </c>
      <c r="H269" s="162">
        <v>22.6</v>
      </c>
      <c r="I269" s="162">
        <v>5.86</v>
      </c>
      <c r="J269" s="162">
        <f t="shared" si="70"/>
        <v>132.43600000000001</v>
      </c>
      <c r="K269" s="163"/>
      <c r="L269" s="164"/>
      <c r="M269" s="165" t="s">
        <v>1</v>
      </c>
      <c r="N269" s="166" t="s">
        <v>37</v>
      </c>
      <c r="O269" s="153">
        <v>0</v>
      </c>
      <c r="P269" s="153">
        <f t="shared" si="71"/>
        <v>0</v>
      </c>
      <c r="Q269" s="153">
        <v>0</v>
      </c>
      <c r="R269" s="153">
        <f t="shared" si="72"/>
        <v>0</v>
      </c>
      <c r="S269" s="153">
        <v>0</v>
      </c>
      <c r="T269" s="154">
        <f t="shared" si="7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145</v>
      </c>
      <c r="AT269" s="155" t="s">
        <v>157</v>
      </c>
      <c r="AU269" s="155" t="s">
        <v>80</v>
      </c>
      <c r="AY269" s="14" t="s">
        <v>128</v>
      </c>
      <c r="BE269" s="156">
        <f t="shared" si="74"/>
        <v>0</v>
      </c>
      <c r="BF269" s="156">
        <f t="shared" si="75"/>
        <v>132.43600000000001</v>
      </c>
      <c r="BG269" s="156">
        <f t="shared" si="76"/>
        <v>0</v>
      </c>
      <c r="BH269" s="156">
        <f t="shared" si="77"/>
        <v>0</v>
      </c>
      <c r="BI269" s="156">
        <f t="shared" si="78"/>
        <v>0</v>
      </c>
      <c r="BJ269" s="14" t="s">
        <v>80</v>
      </c>
      <c r="BK269" s="157">
        <f t="shared" si="79"/>
        <v>132.43600000000001</v>
      </c>
      <c r="BL269" s="14" t="s">
        <v>135</v>
      </c>
      <c r="BM269" s="155" t="s">
        <v>562</v>
      </c>
    </row>
    <row r="270" spans="1:65" s="2" customFormat="1" ht="22.15" customHeight="1">
      <c r="A270" s="26"/>
      <c r="B270" s="144"/>
      <c r="C270" s="145" t="s">
        <v>323</v>
      </c>
      <c r="D270" s="145" t="s">
        <v>131</v>
      </c>
      <c r="E270" s="146" t="s">
        <v>563</v>
      </c>
      <c r="F270" s="147" t="s">
        <v>564</v>
      </c>
      <c r="G270" s="148" t="s">
        <v>211</v>
      </c>
      <c r="H270" s="149">
        <v>62.5</v>
      </c>
      <c r="I270" s="149">
        <v>19.428000000000001</v>
      </c>
      <c r="J270" s="149">
        <f t="shared" si="70"/>
        <v>1214.25</v>
      </c>
      <c r="K270" s="150"/>
      <c r="L270" s="27"/>
      <c r="M270" s="151" t="s">
        <v>1</v>
      </c>
      <c r="N270" s="152" t="s">
        <v>37</v>
      </c>
      <c r="O270" s="153">
        <v>0</v>
      </c>
      <c r="P270" s="153">
        <f t="shared" si="71"/>
        <v>0</v>
      </c>
      <c r="Q270" s="153">
        <v>0</v>
      </c>
      <c r="R270" s="153">
        <f t="shared" si="72"/>
        <v>0</v>
      </c>
      <c r="S270" s="153">
        <v>0</v>
      </c>
      <c r="T270" s="154">
        <f t="shared" si="7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135</v>
      </c>
      <c r="AT270" s="155" t="s">
        <v>131</v>
      </c>
      <c r="AU270" s="155" t="s">
        <v>80</v>
      </c>
      <c r="AY270" s="14" t="s">
        <v>128</v>
      </c>
      <c r="BE270" s="156">
        <f t="shared" si="74"/>
        <v>0</v>
      </c>
      <c r="BF270" s="156">
        <f t="shared" si="75"/>
        <v>1214.25</v>
      </c>
      <c r="BG270" s="156">
        <f t="shared" si="76"/>
        <v>0</v>
      </c>
      <c r="BH270" s="156">
        <f t="shared" si="77"/>
        <v>0</v>
      </c>
      <c r="BI270" s="156">
        <f t="shared" si="78"/>
        <v>0</v>
      </c>
      <c r="BJ270" s="14" t="s">
        <v>80</v>
      </c>
      <c r="BK270" s="157">
        <f t="shared" si="79"/>
        <v>1214.25</v>
      </c>
      <c r="BL270" s="14" t="s">
        <v>135</v>
      </c>
      <c r="BM270" s="155" t="s">
        <v>565</v>
      </c>
    </row>
    <row r="271" spans="1:65" s="2" customFormat="1" ht="30" customHeight="1">
      <c r="A271" s="26"/>
      <c r="B271" s="144"/>
      <c r="C271" s="145" t="s">
        <v>566</v>
      </c>
      <c r="D271" s="145" t="s">
        <v>131</v>
      </c>
      <c r="E271" s="146" t="s">
        <v>567</v>
      </c>
      <c r="F271" s="147" t="s">
        <v>568</v>
      </c>
      <c r="G271" s="148" t="s">
        <v>211</v>
      </c>
      <c r="H271" s="149">
        <v>29.9</v>
      </c>
      <c r="I271" s="149">
        <v>0.65</v>
      </c>
      <c r="J271" s="149">
        <f t="shared" si="70"/>
        <v>19.434999999999999</v>
      </c>
      <c r="K271" s="150"/>
      <c r="L271" s="27"/>
      <c r="M271" s="151" t="s">
        <v>1</v>
      </c>
      <c r="N271" s="152" t="s">
        <v>37</v>
      </c>
      <c r="O271" s="153">
        <v>0</v>
      </c>
      <c r="P271" s="153">
        <f t="shared" si="71"/>
        <v>0</v>
      </c>
      <c r="Q271" s="153">
        <v>0</v>
      </c>
      <c r="R271" s="153">
        <f t="shared" si="72"/>
        <v>0</v>
      </c>
      <c r="S271" s="153">
        <v>0</v>
      </c>
      <c r="T271" s="154">
        <f t="shared" si="7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135</v>
      </c>
      <c r="AT271" s="155" t="s">
        <v>131</v>
      </c>
      <c r="AU271" s="155" t="s">
        <v>80</v>
      </c>
      <c r="AY271" s="14" t="s">
        <v>128</v>
      </c>
      <c r="BE271" s="156">
        <f t="shared" si="74"/>
        <v>0</v>
      </c>
      <c r="BF271" s="156">
        <f t="shared" si="75"/>
        <v>19.434999999999999</v>
      </c>
      <c r="BG271" s="156">
        <f t="shared" si="76"/>
        <v>0</v>
      </c>
      <c r="BH271" s="156">
        <f t="shared" si="77"/>
        <v>0</v>
      </c>
      <c r="BI271" s="156">
        <f t="shared" si="78"/>
        <v>0</v>
      </c>
      <c r="BJ271" s="14" t="s">
        <v>80</v>
      </c>
      <c r="BK271" s="157">
        <f t="shared" si="79"/>
        <v>19.434999999999999</v>
      </c>
      <c r="BL271" s="14" t="s">
        <v>135</v>
      </c>
      <c r="BM271" s="155" t="s">
        <v>569</v>
      </c>
    </row>
    <row r="272" spans="1:65" s="2" customFormat="1" ht="30" customHeight="1">
      <c r="A272" s="26"/>
      <c r="B272" s="144"/>
      <c r="C272" s="145" t="s">
        <v>327</v>
      </c>
      <c r="D272" s="145" t="s">
        <v>131</v>
      </c>
      <c r="E272" s="146" t="s">
        <v>570</v>
      </c>
      <c r="F272" s="147" t="s">
        <v>571</v>
      </c>
      <c r="G272" s="148" t="s">
        <v>211</v>
      </c>
      <c r="H272" s="149">
        <v>59.8</v>
      </c>
      <c r="I272" s="149">
        <v>0.51</v>
      </c>
      <c r="J272" s="149">
        <f t="shared" si="70"/>
        <v>30.498000000000001</v>
      </c>
      <c r="K272" s="150"/>
      <c r="L272" s="27"/>
      <c r="M272" s="151" t="s">
        <v>1</v>
      </c>
      <c r="N272" s="152" t="s">
        <v>37</v>
      </c>
      <c r="O272" s="153">
        <v>0</v>
      </c>
      <c r="P272" s="153">
        <f t="shared" si="71"/>
        <v>0</v>
      </c>
      <c r="Q272" s="153">
        <v>0</v>
      </c>
      <c r="R272" s="153">
        <f t="shared" si="72"/>
        <v>0</v>
      </c>
      <c r="S272" s="153">
        <v>0</v>
      </c>
      <c r="T272" s="154">
        <f t="shared" si="7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135</v>
      </c>
      <c r="AT272" s="155" t="s">
        <v>131</v>
      </c>
      <c r="AU272" s="155" t="s">
        <v>80</v>
      </c>
      <c r="AY272" s="14" t="s">
        <v>128</v>
      </c>
      <c r="BE272" s="156">
        <f t="shared" si="74"/>
        <v>0</v>
      </c>
      <c r="BF272" s="156">
        <f t="shared" si="75"/>
        <v>30.498000000000001</v>
      </c>
      <c r="BG272" s="156">
        <f t="shared" si="76"/>
        <v>0</v>
      </c>
      <c r="BH272" s="156">
        <f t="shared" si="77"/>
        <v>0</v>
      </c>
      <c r="BI272" s="156">
        <f t="shared" si="78"/>
        <v>0</v>
      </c>
      <c r="BJ272" s="14" t="s">
        <v>80</v>
      </c>
      <c r="BK272" s="157">
        <f t="shared" si="79"/>
        <v>30.498000000000001</v>
      </c>
      <c r="BL272" s="14" t="s">
        <v>135</v>
      </c>
      <c r="BM272" s="155" t="s">
        <v>572</v>
      </c>
    </row>
    <row r="273" spans="1:65" s="2" customFormat="1" ht="30" customHeight="1">
      <c r="A273" s="26"/>
      <c r="B273" s="144"/>
      <c r="C273" s="145" t="s">
        <v>573</v>
      </c>
      <c r="D273" s="145" t="s">
        <v>131</v>
      </c>
      <c r="E273" s="146" t="s">
        <v>574</v>
      </c>
      <c r="F273" s="147" t="s">
        <v>575</v>
      </c>
      <c r="G273" s="148" t="s">
        <v>211</v>
      </c>
      <c r="H273" s="149">
        <v>29.9</v>
      </c>
      <c r="I273" s="149">
        <v>0.85</v>
      </c>
      <c r="J273" s="149">
        <f t="shared" si="70"/>
        <v>25.414999999999999</v>
      </c>
      <c r="K273" s="150"/>
      <c r="L273" s="27"/>
      <c r="M273" s="151" t="s">
        <v>1</v>
      </c>
      <c r="N273" s="152" t="s">
        <v>37</v>
      </c>
      <c r="O273" s="153">
        <v>0</v>
      </c>
      <c r="P273" s="153">
        <f t="shared" si="71"/>
        <v>0</v>
      </c>
      <c r="Q273" s="153">
        <v>0</v>
      </c>
      <c r="R273" s="153">
        <f t="shared" si="72"/>
        <v>0</v>
      </c>
      <c r="S273" s="153">
        <v>0</v>
      </c>
      <c r="T273" s="154">
        <f t="shared" si="7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135</v>
      </c>
      <c r="AT273" s="155" t="s">
        <v>131</v>
      </c>
      <c r="AU273" s="155" t="s">
        <v>80</v>
      </c>
      <c r="AY273" s="14" t="s">
        <v>128</v>
      </c>
      <c r="BE273" s="156">
        <f t="shared" si="74"/>
        <v>0</v>
      </c>
      <c r="BF273" s="156">
        <f t="shared" si="75"/>
        <v>25.414999999999999</v>
      </c>
      <c r="BG273" s="156">
        <f t="shared" si="76"/>
        <v>0</v>
      </c>
      <c r="BH273" s="156">
        <f t="shared" si="77"/>
        <v>0</v>
      </c>
      <c r="BI273" s="156">
        <f t="shared" si="78"/>
        <v>0</v>
      </c>
      <c r="BJ273" s="14" t="s">
        <v>80</v>
      </c>
      <c r="BK273" s="157">
        <f t="shared" si="79"/>
        <v>25.414999999999999</v>
      </c>
      <c r="BL273" s="14" t="s">
        <v>135</v>
      </c>
      <c r="BM273" s="155" t="s">
        <v>576</v>
      </c>
    </row>
    <row r="274" spans="1:65" s="2" customFormat="1" ht="22.15" customHeight="1">
      <c r="A274" s="26"/>
      <c r="B274" s="144"/>
      <c r="C274" s="145" t="s">
        <v>330</v>
      </c>
      <c r="D274" s="145" t="s">
        <v>131</v>
      </c>
      <c r="E274" s="146" t="s">
        <v>577</v>
      </c>
      <c r="F274" s="147" t="s">
        <v>578</v>
      </c>
      <c r="G274" s="148" t="s">
        <v>211</v>
      </c>
      <c r="H274" s="149">
        <v>14.5</v>
      </c>
      <c r="I274" s="149">
        <v>2.0499999999999998</v>
      </c>
      <c r="J274" s="149">
        <f t="shared" si="70"/>
        <v>29.725000000000001</v>
      </c>
      <c r="K274" s="150"/>
      <c r="L274" s="27"/>
      <c r="M274" s="151" t="s">
        <v>1</v>
      </c>
      <c r="N274" s="152" t="s">
        <v>37</v>
      </c>
      <c r="O274" s="153">
        <v>0</v>
      </c>
      <c r="P274" s="153">
        <f t="shared" si="71"/>
        <v>0</v>
      </c>
      <c r="Q274" s="153">
        <v>0</v>
      </c>
      <c r="R274" s="153">
        <f t="shared" si="72"/>
        <v>0</v>
      </c>
      <c r="S274" s="153">
        <v>0</v>
      </c>
      <c r="T274" s="154">
        <f t="shared" si="7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135</v>
      </c>
      <c r="AT274" s="155" t="s">
        <v>131</v>
      </c>
      <c r="AU274" s="155" t="s">
        <v>80</v>
      </c>
      <c r="AY274" s="14" t="s">
        <v>128</v>
      </c>
      <c r="BE274" s="156">
        <f t="shared" si="74"/>
        <v>0</v>
      </c>
      <c r="BF274" s="156">
        <f t="shared" si="75"/>
        <v>29.725000000000001</v>
      </c>
      <c r="BG274" s="156">
        <f t="shared" si="76"/>
        <v>0</v>
      </c>
      <c r="BH274" s="156">
        <f t="shared" si="77"/>
        <v>0</v>
      </c>
      <c r="BI274" s="156">
        <f t="shared" si="78"/>
        <v>0</v>
      </c>
      <c r="BJ274" s="14" t="s">
        <v>80</v>
      </c>
      <c r="BK274" s="157">
        <f t="shared" si="79"/>
        <v>29.725000000000001</v>
      </c>
      <c r="BL274" s="14" t="s">
        <v>135</v>
      </c>
      <c r="BM274" s="155" t="s">
        <v>579</v>
      </c>
    </row>
    <row r="275" spans="1:65" s="2" customFormat="1" ht="19.899999999999999" customHeight="1">
      <c r="A275" s="26"/>
      <c r="B275" s="144"/>
      <c r="C275" s="145" t="s">
        <v>580</v>
      </c>
      <c r="D275" s="145" t="s">
        <v>131</v>
      </c>
      <c r="E275" s="146" t="s">
        <v>581</v>
      </c>
      <c r="F275" s="147" t="s">
        <v>582</v>
      </c>
      <c r="G275" s="148" t="s">
        <v>211</v>
      </c>
      <c r="H275" s="149">
        <v>85.1</v>
      </c>
      <c r="I275" s="149">
        <v>17.853000000000002</v>
      </c>
      <c r="J275" s="149">
        <f t="shared" si="70"/>
        <v>1519.29</v>
      </c>
      <c r="K275" s="150"/>
      <c r="L275" s="27"/>
      <c r="M275" s="151" t="s">
        <v>1</v>
      </c>
      <c r="N275" s="152" t="s">
        <v>37</v>
      </c>
      <c r="O275" s="153">
        <v>0</v>
      </c>
      <c r="P275" s="153">
        <f t="shared" si="71"/>
        <v>0</v>
      </c>
      <c r="Q275" s="153">
        <v>0</v>
      </c>
      <c r="R275" s="153">
        <f t="shared" si="72"/>
        <v>0</v>
      </c>
      <c r="S275" s="153">
        <v>0</v>
      </c>
      <c r="T275" s="154">
        <f t="shared" si="7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135</v>
      </c>
      <c r="AT275" s="155" t="s">
        <v>131</v>
      </c>
      <c r="AU275" s="155" t="s">
        <v>80</v>
      </c>
      <c r="AY275" s="14" t="s">
        <v>128</v>
      </c>
      <c r="BE275" s="156">
        <f t="shared" si="74"/>
        <v>0</v>
      </c>
      <c r="BF275" s="156">
        <f t="shared" si="75"/>
        <v>1519.29</v>
      </c>
      <c r="BG275" s="156">
        <f t="shared" si="76"/>
        <v>0</v>
      </c>
      <c r="BH275" s="156">
        <f t="shared" si="77"/>
        <v>0</v>
      </c>
      <c r="BI275" s="156">
        <f t="shared" si="78"/>
        <v>0</v>
      </c>
      <c r="BJ275" s="14" t="s">
        <v>80</v>
      </c>
      <c r="BK275" s="157">
        <f t="shared" si="79"/>
        <v>1519.29</v>
      </c>
      <c r="BL275" s="14" t="s">
        <v>135</v>
      </c>
      <c r="BM275" s="155" t="s">
        <v>583</v>
      </c>
    </row>
    <row r="276" spans="1:65" s="2" customFormat="1" ht="22.15" customHeight="1">
      <c r="A276" s="26"/>
      <c r="B276" s="144"/>
      <c r="C276" s="145" t="s">
        <v>334</v>
      </c>
      <c r="D276" s="145" t="s">
        <v>131</v>
      </c>
      <c r="E276" s="146" t="s">
        <v>584</v>
      </c>
      <c r="F276" s="147" t="s">
        <v>585</v>
      </c>
      <c r="G276" s="148" t="s">
        <v>211</v>
      </c>
      <c r="H276" s="149">
        <v>56.225000000000001</v>
      </c>
      <c r="I276" s="149">
        <v>10.411</v>
      </c>
      <c r="J276" s="149">
        <f t="shared" si="70"/>
        <v>585.35799999999995</v>
      </c>
      <c r="K276" s="150"/>
      <c r="L276" s="27"/>
      <c r="M276" s="151" t="s">
        <v>1</v>
      </c>
      <c r="N276" s="152" t="s">
        <v>37</v>
      </c>
      <c r="O276" s="153">
        <v>0</v>
      </c>
      <c r="P276" s="153">
        <f t="shared" si="71"/>
        <v>0</v>
      </c>
      <c r="Q276" s="153">
        <v>0</v>
      </c>
      <c r="R276" s="153">
        <f t="shared" si="72"/>
        <v>0</v>
      </c>
      <c r="S276" s="153">
        <v>0</v>
      </c>
      <c r="T276" s="154">
        <f t="shared" si="7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135</v>
      </c>
      <c r="AT276" s="155" t="s">
        <v>131</v>
      </c>
      <c r="AU276" s="155" t="s">
        <v>80</v>
      </c>
      <c r="AY276" s="14" t="s">
        <v>128</v>
      </c>
      <c r="BE276" s="156">
        <f t="shared" si="74"/>
        <v>0</v>
      </c>
      <c r="BF276" s="156">
        <f t="shared" si="75"/>
        <v>585.35799999999995</v>
      </c>
      <c r="BG276" s="156">
        <f t="shared" si="76"/>
        <v>0</v>
      </c>
      <c r="BH276" s="156">
        <f t="shared" si="77"/>
        <v>0</v>
      </c>
      <c r="BI276" s="156">
        <f t="shared" si="78"/>
        <v>0</v>
      </c>
      <c r="BJ276" s="14" t="s">
        <v>80</v>
      </c>
      <c r="BK276" s="157">
        <f t="shared" si="79"/>
        <v>585.35799999999995</v>
      </c>
      <c r="BL276" s="14" t="s">
        <v>135</v>
      </c>
      <c r="BM276" s="155" t="s">
        <v>586</v>
      </c>
    </row>
    <row r="277" spans="1:65" s="2" customFormat="1" ht="14.45" customHeight="1">
      <c r="A277" s="26"/>
      <c r="B277" s="144"/>
      <c r="C277" s="158" t="s">
        <v>587</v>
      </c>
      <c r="D277" s="158" t="s">
        <v>157</v>
      </c>
      <c r="E277" s="159" t="s">
        <v>560</v>
      </c>
      <c r="F277" s="160" t="s">
        <v>561</v>
      </c>
      <c r="G277" s="161" t="s">
        <v>134</v>
      </c>
      <c r="H277" s="162">
        <v>20.972000000000001</v>
      </c>
      <c r="I277" s="162">
        <v>5.86</v>
      </c>
      <c r="J277" s="162">
        <f t="shared" si="70"/>
        <v>122.896</v>
      </c>
      <c r="K277" s="163"/>
      <c r="L277" s="164"/>
      <c r="M277" s="165" t="s">
        <v>1</v>
      </c>
      <c r="N277" s="166" t="s">
        <v>37</v>
      </c>
      <c r="O277" s="153">
        <v>0</v>
      </c>
      <c r="P277" s="153">
        <f t="shared" si="71"/>
        <v>0</v>
      </c>
      <c r="Q277" s="153">
        <v>0</v>
      </c>
      <c r="R277" s="153">
        <f t="shared" si="72"/>
        <v>0</v>
      </c>
      <c r="S277" s="153">
        <v>0</v>
      </c>
      <c r="T277" s="154">
        <f t="shared" si="7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145</v>
      </c>
      <c r="AT277" s="155" t="s">
        <v>157</v>
      </c>
      <c r="AU277" s="155" t="s">
        <v>80</v>
      </c>
      <c r="AY277" s="14" t="s">
        <v>128</v>
      </c>
      <c r="BE277" s="156">
        <f t="shared" si="74"/>
        <v>0</v>
      </c>
      <c r="BF277" s="156">
        <f t="shared" si="75"/>
        <v>122.896</v>
      </c>
      <c r="BG277" s="156">
        <f t="shared" si="76"/>
        <v>0</v>
      </c>
      <c r="BH277" s="156">
        <f t="shared" si="77"/>
        <v>0</v>
      </c>
      <c r="BI277" s="156">
        <f t="shared" si="78"/>
        <v>0</v>
      </c>
      <c r="BJ277" s="14" t="s">
        <v>80</v>
      </c>
      <c r="BK277" s="157">
        <f t="shared" si="79"/>
        <v>122.896</v>
      </c>
      <c r="BL277" s="14" t="s">
        <v>135</v>
      </c>
      <c r="BM277" s="155" t="s">
        <v>588</v>
      </c>
    </row>
    <row r="278" spans="1:65" s="2" customFormat="1" ht="22.15" customHeight="1">
      <c r="A278" s="26"/>
      <c r="B278" s="144"/>
      <c r="C278" s="145" t="s">
        <v>337</v>
      </c>
      <c r="D278" s="145" t="s">
        <v>131</v>
      </c>
      <c r="E278" s="146" t="s">
        <v>589</v>
      </c>
      <c r="F278" s="147" t="s">
        <v>590</v>
      </c>
      <c r="G278" s="148" t="s">
        <v>211</v>
      </c>
      <c r="H278" s="149">
        <v>16.8</v>
      </c>
      <c r="I278" s="149">
        <v>24.925999999999998</v>
      </c>
      <c r="J278" s="149">
        <f t="shared" si="70"/>
        <v>418.75700000000001</v>
      </c>
      <c r="K278" s="150"/>
      <c r="L278" s="27"/>
      <c r="M278" s="151" t="s">
        <v>1</v>
      </c>
      <c r="N278" s="152" t="s">
        <v>37</v>
      </c>
      <c r="O278" s="153">
        <v>0</v>
      </c>
      <c r="P278" s="153">
        <f t="shared" si="71"/>
        <v>0</v>
      </c>
      <c r="Q278" s="153">
        <v>0</v>
      </c>
      <c r="R278" s="153">
        <f t="shared" si="72"/>
        <v>0</v>
      </c>
      <c r="S278" s="153">
        <v>0</v>
      </c>
      <c r="T278" s="154">
        <f t="shared" si="7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135</v>
      </c>
      <c r="AT278" s="155" t="s">
        <v>131</v>
      </c>
      <c r="AU278" s="155" t="s">
        <v>80</v>
      </c>
      <c r="AY278" s="14" t="s">
        <v>128</v>
      </c>
      <c r="BE278" s="156">
        <f t="shared" si="74"/>
        <v>0</v>
      </c>
      <c r="BF278" s="156">
        <f t="shared" si="75"/>
        <v>418.75700000000001</v>
      </c>
      <c r="BG278" s="156">
        <f t="shared" si="76"/>
        <v>0</v>
      </c>
      <c r="BH278" s="156">
        <f t="shared" si="77"/>
        <v>0</v>
      </c>
      <c r="BI278" s="156">
        <f t="shared" si="78"/>
        <v>0</v>
      </c>
      <c r="BJ278" s="14" t="s">
        <v>80</v>
      </c>
      <c r="BK278" s="157">
        <f t="shared" si="79"/>
        <v>418.75700000000001</v>
      </c>
      <c r="BL278" s="14" t="s">
        <v>135</v>
      </c>
      <c r="BM278" s="155" t="s">
        <v>591</v>
      </c>
    </row>
    <row r="279" spans="1:65" s="2" customFormat="1" ht="22.15" customHeight="1">
      <c r="A279" s="26"/>
      <c r="B279" s="144"/>
      <c r="C279" s="145" t="s">
        <v>592</v>
      </c>
      <c r="D279" s="145" t="s">
        <v>131</v>
      </c>
      <c r="E279" s="146" t="s">
        <v>593</v>
      </c>
      <c r="F279" s="147" t="s">
        <v>590</v>
      </c>
      <c r="G279" s="148" t="s">
        <v>211</v>
      </c>
      <c r="H279" s="149">
        <v>5.2</v>
      </c>
      <c r="I279" s="149">
        <v>24.925999999999998</v>
      </c>
      <c r="J279" s="149">
        <f t="shared" si="70"/>
        <v>129.61500000000001</v>
      </c>
      <c r="K279" s="150"/>
      <c r="L279" s="27"/>
      <c r="M279" s="151" t="s">
        <v>1</v>
      </c>
      <c r="N279" s="152" t="s">
        <v>37</v>
      </c>
      <c r="O279" s="153">
        <v>0</v>
      </c>
      <c r="P279" s="153">
        <f t="shared" si="71"/>
        <v>0</v>
      </c>
      <c r="Q279" s="153">
        <v>0</v>
      </c>
      <c r="R279" s="153">
        <f t="shared" si="72"/>
        <v>0</v>
      </c>
      <c r="S279" s="153">
        <v>0</v>
      </c>
      <c r="T279" s="154">
        <f t="shared" si="7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135</v>
      </c>
      <c r="AT279" s="155" t="s">
        <v>131</v>
      </c>
      <c r="AU279" s="155" t="s">
        <v>80</v>
      </c>
      <c r="AY279" s="14" t="s">
        <v>128</v>
      </c>
      <c r="BE279" s="156">
        <f t="shared" si="74"/>
        <v>0</v>
      </c>
      <c r="BF279" s="156">
        <f t="shared" si="75"/>
        <v>129.61500000000001</v>
      </c>
      <c r="BG279" s="156">
        <f t="shared" si="76"/>
        <v>0</v>
      </c>
      <c r="BH279" s="156">
        <f t="shared" si="77"/>
        <v>0</v>
      </c>
      <c r="BI279" s="156">
        <f t="shared" si="78"/>
        <v>0</v>
      </c>
      <c r="BJ279" s="14" t="s">
        <v>80</v>
      </c>
      <c r="BK279" s="157">
        <f t="shared" si="79"/>
        <v>129.61500000000001</v>
      </c>
      <c r="BL279" s="14" t="s">
        <v>135</v>
      </c>
      <c r="BM279" s="155" t="s">
        <v>594</v>
      </c>
    </row>
    <row r="280" spans="1:65" s="2" customFormat="1" ht="14.45" customHeight="1">
      <c r="A280" s="26"/>
      <c r="B280" s="144"/>
      <c r="C280" s="145" t="s">
        <v>341</v>
      </c>
      <c r="D280" s="145" t="s">
        <v>131</v>
      </c>
      <c r="E280" s="146" t="s">
        <v>595</v>
      </c>
      <c r="F280" s="147" t="s">
        <v>596</v>
      </c>
      <c r="G280" s="148" t="s">
        <v>344</v>
      </c>
      <c r="H280" s="149">
        <v>10</v>
      </c>
      <c r="I280" s="149">
        <v>4.3529999999999998</v>
      </c>
      <c r="J280" s="149">
        <f t="shared" si="70"/>
        <v>43.53</v>
      </c>
      <c r="K280" s="150"/>
      <c r="L280" s="27"/>
      <c r="M280" s="151" t="s">
        <v>1</v>
      </c>
      <c r="N280" s="152" t="s">
        <v>37</v>
      </c>
      <c r="O280" s="153">
        <v>0</v>
      </c>
      <c r="P280" s="153">
        <f t="shared" si="71"/>
        <v>0</v>
      </c>
      <c r="Q280" s="153">
        <v>0</v>
      </c>
      <c r="R280" s="153">
        <f t="shared" si="72"/>
        <v>0</v>
      </c>
      <c r="S280" s="153">
        <v>0</v>
      </c>
      <c r="T280" s="154">
        <f t="shared" si="7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135</v>
      </c>
      <c r="AT280" s="155" t="s">
        <v>131</v>
      </c>
      <c r="AU280" s="155" t="s">
        <v>80</v>
      </c>
      <c r="AY280" s="14" t="s">
        <v>128</v>
      </c>
      <c r="BE280" s="156">
        <f t="shared" si="74"/>
        <v>0</v>
      </c>
      <c r="BF280" s="156">
        <f t="shared" si="75"/>
        <v>43.53</v>
      </c>
      <c r="BG280" s="156">
        <f t="shared" si="76"/>
        <v>0</v>
      </c>
      <c r="BH280" s="156">
        <f t="shared" si="77"/>
        <v>0</v>
      </c>
      <c r="BI280" s="156">
        <f t="shared" si="78"/>
        <v>0</v>
      </c>
      <c r="BJ280" s="14" t="s">
        <v>80</v>
      </c>
      <c r="BK280" s="157">
        <f t="shared" si="79"/>
        <v>43.53</v>
      </c>
      <c r="BL280" s="14" t="s">
        <v>135</v>
      </c>
      <c r="BM280" s="155" t="s">
        <v>597</v>
      </c>
    </row>
    <row r="281" spans="1:65" s="2" customFormat="1" ht="22.15" customHeight="1">
      <c r="A281" s="26"/>
      <c r="B281" s="144"/>
      <c r="C281" s="158" t="s">
        <v>598</v>
      </c>
      <c r="D281" s="158" t="s">
        <v>157</v>
      </c>
      <c r="E281" s="159" t="s">
        <v>599</v>
      </c>
      <c r="F281" s="160" t="s">
        <v>600</v>
      </c>
      <c r="G281" s="161" t="s">
        <v>344</v>
      </c>
      <c r="H281" s="162">
        <v>10</v>
      </c>
      <c r="I281" s="162">
        <v>12.048</v>
      </c>
      <c r="J281" s="162">
        <f t="shared" si="70"/>
        <v>120.48</v>
      </c>
      <c r="K281" s="163"/>
      <c r="L281" s="164"/>
      <c r="M281" s="165" t="s">
        <v>1</v>
      </c>
      <c r="N281" s="166" t="s">
        <v>37</v>
      </c>
      <c r="O281" s="153">
        <v>0</v>
      </c>
      <c r="P281" s="153">
        <f t="shared" si="71"/>
        <v>0</v>
      </c>
      <c r="Q281" s="153">
        <v>0</v>
      </c>
      <c r="R281" s="153">
        <f t="shared" si="72"/>
        <v>0</v>
      </c>
      <c r="S281" s="153">
        <v>0</v>
      </c>
      <c r="T281" s="154">
        <f t="shared" si="7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145</v>
      </c>
      <c r="AT281" s="155" t="s">
        <v>157</v>
      </c>
      <c r="AU281" s="155" t="s">
        <v>80</v>
      </c>
      <c r="AY281" s="14" t="s">
        <v>128</v>
      </c>
      <c r="BE281" s="156">
        <f t="shared" si="74"/>
        <v>0</v>
      </c>
      <c r="BF281" s="156">
        <f t="shared" si="75"/>
        <v>120.48</v>
      </c>
      <c r="BG281" s="156">
        <f t="shared" si="76"/>
        <v>0</v>
      </c>
      <c r="BH281" s="156">
        <f t="shared" si="77"/>
        <v>0</v>
      </c>
      <c r="BI281" s="156">
        <f t="shared" si="78"/>
        <v>0</v>
      </c>
      <c r="BJ281" s="14" t="s">
        <v>80</v>
      </c>
      <c r="BK281" s="157">
        <f t="shared" si="79"/>
        <v>120.48</v>
      </c>
      <c r="BL281" s="14" t="s">
        <v>135</v>
      </c>
      <c r="BM281" s="155" t="s">
        <v>601</v>
      </c>
    </row>
    <row r="282" spans="1:65" s="2" customFormat="1" ht="22.15" customHeight="1">
      <c r="A282" s="26"/>
      <c r="B282" s="144"/>
      <c r="C282" s="158" t="s">
        <v>345</v>
      </c>
      <c r="D282" s="158" t="s">
        <v>157</v>
      </c>
      <c r="E282" s="159" t="s">
        <v>602</v>
      </c>
      <c r="F282" s="160" t="s">
        <v>603</v>
      </c>
      <c r="G282" s="161" t="s">
        <v>344</v>
      </c>
      <c r="H282" s="162">
        <v>10</v>
      </c>
      <c r="I282" s="162">
        <v>2.27</v>
      </c>
      <c r="J282" s="162">
        <f t="shared" si="70"/>
        <v>22.7</v>
      </c>
      <c r="K282" s="163"/>
      <c r="L282" s="164"/>
      <c r="M282" s="165" t="s">
        <v>1</v>
      </c>
      <c r="N282" s="166" t="s">
        <v>37</v>
      </c>
      <c r="O282" s="153">
        <v>0</v>
      </c>
      <c r="P282" s="153">
        <f t="shared" si="71"/>
        <v>0</v>
      </c>
      <c r="Q282" s="153">
        <v>0</v>
      </c>
      <c r="R282" s="153">
        <f t="shared" si="72"/>
        <v>0</v>
      </c>
      <c r="S282" s="153">
        <v>0</v>
      </c>
      <c r="T282" s="154">
        <f t="shared" si="7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145</v>
      </c>
      <c r="AT282" s="155" t="s">
        <v>157</v>
      </c>
      <c r="AU282" s="155" t="s">
        <v>80</v>
      </c>
      <c r="AY282" s="14" t="s">
        <v>128</v>
      </c>
      <c r="BE282" s="156">
        <f t="shared" si="74"/>
        <v>0</v>
      </c>
      <c r="BF282" s="156">
        <f t="shared" si="75"/>
        <v>22.7</v>
      </c>
      <c r="BG282" s="156">
        <f t="shared" si="76"/>
        <v>0</v>
      </c>
      <c r="BH282" s="156">
        <f t="shared" si="77"/>
        <v>0</v>
      </c>
      <c r="BI282" s="156">
        <f t="shared" si="78"/>
        <v>0</v>
      </c>
      <c r="BJ282" s="14" t="s">
        <v>80</v>
      </c>
      <c r="BK282" s="157">
        <f t="shared" si="79"/>
        <v>22.7</v>
      </c>
      <c r="BL282" s="14" t="s">
        <v>135</v>
      </c>
      <c r="BM282" s="155" t="s">
        <v>604</v>
      </c>
    </row>
    <row r="283" spans="1:65" s="2" customFormat="1" ht="22.15" customHeight="1">
      <c r="A283" s="26"/>
      <c r="B283" s="144"/>
      <c r="C283" s="145" t="s">
        <v>605</v>
      </c>
      <c r="D283" s="145" t="s">
        <v>131</v>
      </c>
      <c r="E283" s="146" t="s">
        <v>606</v>
      </c>
      <c r="F283" s="147" t="s">
        <v>607</v>
      </c>
      <c r="G283" s="148" t="s">
        <v>211</v>
      </c>
      <c r="H283" s="149">
        <v>28</v>
      </c>
      <c r="I283" s="149">
        <v>0.88</v>
      </c>
      <c r="J283" s="149">
        <f t="shared" si="70"/>
        <v>24.64</v>
      </c>
      <c r="K283" s="150"/>
      <c r="L283" s="27"/>
      <c r="M283" s="151" t="s">
        <v>1</v>
      </c>
      <c r="N283" s="152" t="s">
        <v>37</v>
      </c>
      <c r="O283" s="153">
        <v>0</v>
      </c>
      <c r="P283" s="153">
        <f t="shared" si="71"/>
        <v>0</v>
      </c>
      <c r="Q283" s="153">
        <v>0</v>
      </c>
      <c r="R283" s="153">
        <f t="shared" si="72"/>
        <v>0</v>
      </c>
      <c r="S283" s="153">
        <v>0</v>
      </c>
      <c r="T283" s="154">
        <f t="shared" si="7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135</v>
      </c>
      <c r="AT283" s="155" t="s">
        <v>131</v>
      </c>
      <c r="AU283" s="155" t="s">
        <v>80</v>
      </c>
      <c r="AY283" s="14" t="s">
        <v>128</v>
      </c>
      <c r="BE283" s="156">
        <f t="shared" si="74"/>
        <v>0</v>
      </c>
      <c r="BF283" s="156">
        <f t="shared" si="75"/>
        <v>24.64</v>
      </c>
      <c r="BG283" s="156">
        <f t="shared" si="76"/>
        <v>0</v>
      </c>
      <c r="BH283" s="156">
        <f t="shared" si="77"/>
        <v>0</v>
      </c>
      <c r="BI283" s="156">
        <f t="shared" si="78"/>
        <v>0</v>
      </c>
      <c r="BJ283" s="14" t="s">
        <v>80</v>
      </c>
      <c r="BK283" s="157">
        <f t="shared" si="79"/>
        <v>24.64</v>
      </c>
      <c r="BL283" s="14" t="s">
        <v>135</v>
      </c>
      <c r="BM283" s="155" t="s">
        <v>608</v>
      </c>
    </row>
    <row r="284" spans="1:65" s="2" customFormat="1" ht="22.15" customHeight="1">
      <c r="A284" s="26"/>
      <c r="B284" s="144"/>
      <c r="C284" s="145" t="s">
        <v>349</v>
      </c>
      <c r="D284" s="145" t="s">
        <v>131</v>
      </c>
      <c r="E284" s="146" t="s">
        <v>609</v>
      </c>
      <c r="F284" s="147" t="s">
        <v>610</v>
      </c>
      <c r="G284" s="148" t="s">
        <v>211</v>
      </c>
      <c r="H284" s="149">
        <v>52.6</v>
      </c>
      <c r="I284" s="149">
        <v>1.1100000000000001</v>
      </c>
      <c r="J284" s="149">
        <f t="shared" si="70"/>
        <v>58.386000000000003</v>
      </c>
      <c r="K284" s="150"/>
      <c r="L284" s="27"/>
      <c r="M284" s="151" t="s">
        <v>1</v>
      </c>
      <c r="N284" s="152" t="s">
        <v>37</v>
      </c>
      <c r="O284" s="153">
        <v>0</v>
      </c>
      <c r="P284" s="153">
        <f t="shared" si="71"/>
        <v>0</v>
      </c>
      <c r="Q284" s="153">
        <v>0</v>
      </c>
      <c r="R284" s="153">
        <f t="shared" si="72"/>
        <v>0</v>
      </c>
      <c r="S284" s="153">
        <v>0</v>
      </c>
      <c r="T284" s="154">
        <f t="shared" si="7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135</v>
      </c>
      <c r="AT284" s="155" t="s">
        <v>131</v>
      </c>
      <c r="AU284" s="155" t="s">
        <v>80</v>
      </c>
      <c r="AY284" s="14" t="s">
        <v>128</v>
      </c>
      <c r="BE284" s="156">
        <f t="shared" si="74"/>
        <v>0</v>
      </c>
      <c r="BF284" s="156">
        <f t="shared" si="75"/>
        <v>58.386000000000003</v>
      </c>
      <c r="BG284" s="156">
        <f t="shared" si="76"/>
        <v>0</v>
      </c>
      <c r="BH284" s="156">
        <f t="shared" si="77"/>
        <v>0</v>
      </c>
      <c r="BI284" s="156">
        <f t="shared" si="78"/>
        <v>0</v>
      </c>
      <c r="BJ284" s="14" t="s">
        <v>80</v>
      </c>
      <c r="BK284" s="157">
        <f t="shared" si="79"/>
        <v>58.386000000000003</v>
      </c>
      <c r="BL284" s="14" t="s">
        <v>135</v>
      </c>
      <c r="BM284" s="155" t="s">
        <v>611</v>
      </c>
    </row>
    <row r="285" spans="1:65" s="2" customFormat="1" ht="14.45" customHeight="1">
      <c r="A285" s="26"/>
      <c r="B285" s="144"/>
      <c r="C285" s="145" t="s">
        <v>612</v>
      </c>
      <c r="D285" s="145" t="s">
        <v>131</v>
      </c>
      <c r="E285" s="146" t="s">
        <v>613</v>
      </c>
      <c r="F285" s="147" t="s">
        <v>614</v>
      </c>
      <c r="G285" s="148" t="s">
        <v>134</v>
      </c>
      <c r="H285" s="149">
        <v>608.31500000000005</v>
      </c>
      <c r="I285" s="149">
        <v>2.351</v>
      </c>
      <c r="J285" s="149">
        <f t="shared" si="70"/>
        <v>1430.1489999999999</v>
      </c>
      <c r="K285" s="150"/>
      <c r="L285" s="27"/>
      <c r="M285" s="151" t="s">
        <v>1</v>
      </c>
      <c r="N285" s="152" t="s">
        <v>37</v>
      </c>
      <c r="O285" s="153">
        <v>0</v>
      </c>
      <c r="P285" s="153">
        <f t="shared" si="71"/>
        <v>0</v>
      </c>
      <c r="Q285" s="153">
        <v>0</v>
      </c>
      <c r="R285" s="153">
        <f t="shared" si="72"/>
        <v>0</v>
      </c>
      <c r="S285" s="153">
        <v>0</v>
      </c>
      <c r="T285" s="154">
        <f t="shared" si="7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135</v>
      </c>
      <c r="AT285" s="155" t="s">
        <v>131</v>
      </c>
      <c r="AU285" s="155" t="s">
        <v>80</v>
      </c>
      <c r="AY285" s="14" t="s">
        <v>128</v>
      </c>
      <c r="BE285" s="156">
        <f t="shared" si="74"/>
        <v>0</v>
      </c>
      <c r="BF285" s="156">
        <f t="shared" si="75"/>
        <v>1430.1489999999999</v>
      </c>
      <c r="BG285" s="156">
        <f t="shared" si="76"/>
        <v>0</v>
      </c>
      <c r="BH285" s="156">
        <f t="shared" si="77"/>
        <v>0</v>
      </c>
      <c r="BI285" s="156">
        <f t="shared" si="78"/>
        <v>0</v>
      </c>
      <c r="BJ285" s="14" t="s">
        <v>80</v>
      </c>
      <c r="BK285" s="157">
        <f t="shared" si="79"/>
        <v>1430.1489999999999</v>
      </c>
      <c r="BL285" s="14" t="s">
        <v>135</v>
      </c>
      <c r="BM285" s="155" t="s">
        <v>615</v>
      </c>
    </row>
    <row r="286" spans="1:65" s="2" customFormat="1" ht="22.15" customHeight="1">
      <c r="A286" s="26"/>
      <c r="B286" s="144"/>
      <c r="C286" s="145" t="s">
        <v>352</v>
      </c>
      <c r="D286" s="145" t="s">
        <v>131</v>
      </c>
      <c r="E286" s="146" t="s">
        <v>616</v>
      </c>
      <c r="F286" s="147" t="s">
        <v>617</v>
      </c>
      <c r="G286" s="148" t="s">
        <v>134</v>
      </c>
      <c r="H286" s="149">
        <v>698.43200000000002</v>
      </c>
      <c r="I286" s="149">
        <v>1.05</v>
      </c>
      <c r="J286" s="149">
        <f t="shared" si="70"/>
        <v>733.35400000000004</v>
      </c>
      <c r="K286" s="150"/>
      <c r="L286" s="27"/>
      <c r="M286" s="151" t="s">
        <v>1</v>
      </c>
      <c r="N286" s="152" t="s">
        <v>37</v>
      </c>
      <c r="O286" s="153">
        <v>0</v>
      </c>
      <c r="P286" s="153">
        <f t="shared" si="71"/>
        <v>0</v>
      </c>
      <c r="Q286" s="153">
        <v>0</v>
      </c>
      <c r="R286" s="153">
        <f t="shared" si="72"/>
        <v>0</v>
      </c>
      <c r="S286" s="153">
        <v>0</v>
      </c>
      <c r="T286" s="154">
        <f t="shared" si="7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135</v>
      </c>
      <c r="AT286" s="155" t="s">
        <v>131</v>
      </c>
      <c r="AU286" s="155" t="s">
        <v>80</v>
      </c>
      <c r="AY286" s="14" t="s">
        <v>128</v>
      </c>
      <c r="BE286" s="156">
        <f t="shared" si="74"/>
        <v>0</v>
      </c>
      <c r="BF286" s="156">
        <f t="shared" si="75"/>
        <v>733.35400000000004</v>
      </c>
      <c r="BG286" s="156">
        <f t="shared" si="76"/>
        <v>0</v>
      </c>
      <c r="BH286" s="156">
        <f t="shared" si="77"/>
        <v>0</v>
      </c>
      <c r="BI286" s="156">
        <f t="shared" si="78"/>
        <v>0</v>
      </c>
      <c r="BJ286" s="14" t="s">
        <v>80</v>
      </c>
      <c r="BK286" s="157">
        <f t="shared" si="79"/>
        <v>733.35400000000004</v>
      </c>
      <c r="BL286" s="14" t="s">
        <v>135</v>
      </c>
      <c r="BM286" s="155" t="s">
        <v>618</v>
      </c>
    </row>
    <row r="287" spans="1:65" s="2" customFormat="1" ht="22.15" customHeight="1">
      <c r="A287" s="26"/>
      <c r="B287" s="144"/>
      <c r="C287" s="145" t="s">
        <v>619</v>
      </c>
      <c r="D287" s="145" t="s">
        <v>131</v>
      </c>
      <c r="E287" s="146" t="s">
        <v>620</v>
      </c>
      <c r="F287" s="147" t="s">
        <v>621</v>
      </c>
      <c r="G287" s="148" t="s">
        <v>160</v>
      </c>
      <c r="H287" s="149">
        <v>0.75600000000000001</v>
      </c>
      <c r="I287" s="149">
        <v>54.094999999999999</v>
      </c>
      <c r="J287" s="149">
        <f t="shared" si="70"/>
        <v>40.896000000000001</v>
      </c>
      <c r="K287" s="150"/>
      <c r="L287" s="27"/>
      <c r="M287" s="151" t="s">
        <v>1</v>
      </c>
      <c r="N287" s="152" t="s">
        <v>37</v>
      </c>
      <c r="O287" s="153">
        <v>0</v>
      </c>
      <c r="P287" s="153">
        <f t="shared" si="71"/>
        <v>0</v>
      </c>
      <c r="Q287" s="153">
        <v>0</v>
      </c>
      <c r="R287" s="153">
        <f t="shared" si="72"/>
        <v>0</v>
      </c>
      <c r="S287" s="153">
        <v>0</v>
      </c>
      <c r="T287" s="154">
        <f t="shared" si="7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135</v>
      </c>
      <c r="AT287" s="155" t="s">
        <v>131</v>
      </c>
      <c r="AU287" s="155" t="s">
        <v>80</v>
      </c>
      <c r="AY287" s="14" t="s">
        <v>128</v>
      </c>
      <c r="BE287" s="156">
        <f t="shared" si="74"/>
        <v>0</v>
      </c>
      <c r="BF287" s="156">
        <f t="shared" si="75"/>
        <v>40.896000000000001</v>
      </c>
      <c r="BG287" s="156">
        <f t="shared" si="76"/>
        <v>0</v>
      </c>
      <c r="BH287" s="156">
        <f t="shared" si="77"/>
        <v>0</v>
      </c>
      <c r="BI287" s="156">
        <f t="shared" si="78"/>
        <v>0</v>
      </c>
      <c r="BJ287" s="14" t="s">
        <v>80</v>
      </c>
      <c r="BK287" s="157">
        <f t="shared" si="79"/>
        <v>40.896000000000001</v>
      </c>
      <c r="BL287" s="14" t="s">
        <v>135</v>
      </c>
      <c r="BM287" s="155" t="s">
        <v>622</v>
      </c>
    </row>
    <row r="288" spans="1:65" s="12" customFormat="1" ht="22.9" customHeight="1">
      <c r="B288" s="132"/>
      <c r="D288" s="133" t="s">
        <v>70</v>
      </c>
      <c r="E288" s="142" t="s">
        <v>623</v>
      </c>
      <c r="F288" s="142" t="s">
        <v>624</v>
      </c>
      <c r="J288" s="143">
        <f>BK288</f>
        <v>27317.858</v>
      </c>
      <c r="L288" s="132"/>
      <c r="M288" s="136"/>
      <c r="N288" s="137"/>
      <c r="O288" s="137"/>
      <c r="P288" s="138">
        <f>SUM(P289:P331)</f>
        <v>0</v>
      </c>
      <c r="Q288" s="137"/>
      <c r="R288" s="138">
        <f>SUM(R289:R331)</f>
        <v>0</v>
      </c>
      <c r="S288" s="137"/>
      <c r="T288" s="139">
        <f>SUM(T289:T331)</f>
        <v>0</v>
      </c>
      <c r="AR288" s="133" t="s">
        <v>76</v>
      </c>
      <c r="AT288" s="140" t="s">
        <v>70</v>
      </c>
      <c r="AU288" s="140" t="s">
        <v>76</v>
      </c>
      <c r="AY288" s="133" t="s">
        <v>128</v>
      </c>
      <c r="BK288" s="141">
        <f>SUM(BK289:BK331)</f>
        <v>27317.858</v>
      </c>
    </row>
    <row r="289" spans="1:65" s="2" customFormat="1" ht="22.15" customHeight="1">
      <c r="A289" s="26"/>
      <c r="B289" s="144"/>
      <c r="C289" s="145" t="s">
        <v>356</v>
      </c>
      <c r="D289" s="145" t="s">
        <v>131</v>
      </c>
      <c r="E289" s="146" t="s">
        <v>625</v>
      </c>
      <c r="F289" s="147" t="s">
        <v>626</v>
      </c>
      <c r="G289" s="148" t="s">
        <v>344</v>
      </c>
      <c r="H289" s="149">
        <v>4</v>
      </c>
      <c r="I289" s="149">
        <v>23.88</v>
      </c>
      <c r="J289" s="149">
        <f t="shared" ref="J289:J331" si="80">ROUND(I289*H289,3)</f>
        <v>95.52</v>
      </c>
      <c r="K289" s="150"/>
      <c r="L289" s="27"/>
      <c r="M289" s="151" t="s">
        <v>1</v>
      </c>
      <c r="N289" s="152" t="s">
        <v>37</v>
      </c>
      <c r="O289" s="153">
        <v>0</v>
      </c>
      <c r="P289" s="153">
        <f t="shared" ref="P289:P331" si="81">O289*H289</f>
        <v>0</v>
      </c>
      <c r="Q289" s="153">
        <v>0</v>
      </c>
      <c r="R289" s="153">
        <f t="shared" ref="R289:R331" si="82">Q289*H289</f>
        <v>0</v>
      </c>
      <c r="S289" s="153">
        <v>0</v>
      </c>
      <c r="T289" s="154">
        <f t="shared" ref="T289:T331" si="83">S289*H289</f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135</v>
      </c>
      <c r="AT289" s="155" t="s">
        <v>131</v>
      </c>
      <c r="AU289" s="155" t="s">
        <v>80</v>
      </c>
      <c r="AY289" s="14" t="s">
        <v>128</v>
      </c>
      <c r="BE289" s="156">
        <f t="shared" ref="BE289:BE331" si="84">IF(N289="základná",J289,0)</f>
        <v>0</v>
      </c>
      <c r="BF289" s="156">
        <f t="shared" ref="BF289:BF331" si="85">IF(N289="znížená",J289,0)</f>
        <v>95.52</v>
      </c>
      <c r="BG289" s="156">
        <f t="shared" ref="BG289:BG331" si="86">IF(N289="zákl. prenesená",J289,0)</f>
        <v>0</v>
      </c>
      <c r="BH289" s="156">
        <f t="shared" ref="BH289:BH331" si="87">IF(N289="zníž. prenesená",J289,0)</f>
        <v>0</v>
      </c>
      <c r="BI289" s="156">
        <f t="shared" ref="BI289:BI331" si="88">IF(N289="nulová",J289,0)</f>
        <v>0</v>
      </c>
      <c r="BJ289" s="14" t="s">
        <v>80</v>
      </c>
      <c r="BK289" s="157">
        <f t="shared" ref="BK289:BK331" si="89">ROUND(I289*H289,3)</f>
        <v>95.52</v>
      </c>
      <c r="BL289" s="14" t="s">
        <v>135</v>
      </c>
      <c r="BM289" s="155" t="s">
        <v>627</v>
      </c>
    </row>
    <row r="290" spans="1:65" s="2" customFormat="1" ht="22.15" customHeight="1">
      <c r="A290" s="26"/>
      <c r="B290" s="144"/>
      <c r="C290" s="158" t="s">
        <v>628</v>
      </c>
      <c r="D290" s="158" t="s">
        <v>157</v>
      </c>
      <c r="E290" s="159" t="s">
        <v>629</v>
      </c>
      <c r="F290" s="160" t="s">
        <v>630</v>
      </c>
      <c r="G290" s="161" t="s">
        <v>344</v>
      </c>
      <c r="H290" s="162">
        <v>4</v>
      </c>
      <c r="I290" s="162">
        <v>98</v>
      </c>
      <c r="J290" s="162">
        <f t="shared" si="80"/>
        <v>392</v>
      </c>
      <c r="K290" s="163"/>
      <c r="L290" s="164"/>
      <c r="M290" s="165" t="s">
        <v>1</v>
      </c>
      <c r="N290" s="166" t="s">
        <v>37</v>
      </c>
      <c r="O290" s="153">
        <v>0</v>
      </c>
      <c r="P290" s="153">
        <f t="shared" si="81"/>
        <v>0</v>
      </c>
      <c r="Q290" s="153">
        <v>0</v>
      </c>
      <c r="R290" s="153">
        <f t="shared" si="82"/>
        <v>0</v>
      </c>
      <c r="S290" s="153">
        <v>0</v>
      </c>
      <c r="T290" s="154">
        <f t="shared" si="8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5" t="s">
        <v>145</v>
      </c>
      <c r="AT290" s="155" t="s">
        <v>157</v>
      </c>
      <c r="AU290" s="155" t="s">
        <v>80</v>
      </c>
      <c r="AY290" s="14" t="s">
        <v>128</v>
      </c>
      <c r="BE290" s="156">
        <f t="shared" si="84"/>
        <v>0</v>
      </c>
      <c r="BF290" s="156">
        <f t="shared" si="85"/>
        <v>392</v>
      </c>
      <c r="BG290" s="156">
        <f t="shared" si="86"/>
        <v>0</v>
      </c>
      <c r="BH290" s="156">
        <f t="shared" si="87"/>
        <v>0</v>
      </c>
      <c r="BI290" s="156">
        <f t="shared" si="88"/>
        <v>0</v>
      </c>
      <c r="BJ290" s="14" t="s">
        <v>80</v>
      </c>
      <c r="BK290" s="157">
        <f t="shared" si="89"/>
        <v>392</v>
      </c>
      <c r="BL290" s="14" t="s">
        <v>135</v>
      </c>
      <c r="BM290" s="155" t="s">
        <v>631</v>
      </c>
    </row>
    <row r="291" spans="1:65" s="2" customFormat="1" ht="22.15" customHeight="1">
      <c r="A291" s="26"/>
      <c r="B291" s="144"/>
      <c r="C291" s="145" t="s">
        <v>632</v>
      </c>
      <c r="D291" s="145" t="s">
        <v>131</v>
      </c>
      <c r="E291" s="146" t="s">
        <v>633</v>
      </c>
      <c r="F291" s="147" t="s">
        <v>634</v>
      </c>
      <c r="G291" s="148" t="s">
        <v>344</v>
      </c>
      <c r="H291" s="149">
        <v>8</v>
      </c>
      <c r="I291" s="149">
        <v>28.5</v>
      </c>
      <c r="J291" s="149">
        <f t="shared" si="80"/>
        <v>228</v>
      </c>
      <c r="K291" s="150"/>
      <c r="L291" s="27"/>
      <c r="M291" s="151" t="s">
        <v>1</v>
      </c>
      <c r="N291" s="152" t="s">
        <v>37</v>
      </c>
      <c r="O291" s="153">
        <v>0</v>
      </c>
      <c r="P291" s="153">
        <f t="shared" si="81"/>
        <v>0</v>
      </c>
      <c r="Q291" s="153">
        <v>0</v>
      </c>
      <c r="R291" s="153">
        <f t="shared" si="82"/>
        <v>0</v>
      </c>
      <c r="S291" s="153">
        <v>0</v>
      </c>
      <c r="T291" s="154">
        <f t="shared" si="8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135</v>
      </c>
      <c r="AT291" s="155" t="s">
        <v>131</v>
      </c>
      <c r="AU291" s="155" t="s">
        <v>80</v>
      </c>
      <c r="AY291" s="14" t="s">
        <v>128</v>
      </c>
      <c r="BE291" s="156">
        <f t="shared" si="84"/>
        <v>0</v>
      </c>
      <c r="BF291" s="156">
        <f t="shared" si="85"/>
        <v>228</v>
      </c>
      <c r="BG291" s="156">
        <f t="shared" si="86"/>
        <v>0</v>
      </c>
      <c r="BH291" s="156">
        <f t="shared" si="87"/>
        <v>0</v>
      </c>
      <c r="BI291" s="156">
        <f t="shared" si="88"/>
        <v>0</v>
      </c>
      <c r="BJ291" s="14" t="s">
        <v>80</v>
      </c>
      <c r="BK291" s="157">
        <f t="shared" si="89"/>
        <v>228</v>
      </c>
      <c r="BL291" s="14" t="s">
        <v>135</v>
      </c>
      <c r="BM291" s="155" t="s">
        <v>635</v>
      </c>
    </row>
    <row r="292" spans="1:65" s="2" customFormat="1" ht="22.15" customHeight="1">
      <c r="A292" s="26"/>
      <c r="B292" s="144"/>
      <c r="C292" s="158" t="s">
        <v>636</v>
      </c>
      <c r="D292" s="158" t="s">
        <v>157</v>
      </c>
      <c r="E292" s="159" t="s">
        <v>637</v>
      </c>
      <c r="F292" s="160" t="s">
        <v>638</v>
      </c>
      <c r="G292" s="161" t="s">
        <v>344</v>
      </c>
      <c r="H292" s="162">
        <v>5</v>
      </c>
      <c r="I292" s="162">
        <v>102</v>
      </c>
      <c r="J292" s="162">
        <f t="shared" si="80"/>
        <v>510</v>
      </c>
      <c r="K292" s="163"/>
      <c r="L292" s="164"/>
      <c r="M292" s="165" t="s">
        <v>1</v>
      </c>
      <c r="N292" s="166" t="s">
        <v>37</v>
      </c>
      <c r="O292" s="153">
        <v>0</v>
      </c>
      <c r="P292" s="153">
        <f t="shared" si="81"/>
        <v>0</v>
      </c>
      <c r="Q292" s="153">
        <v>0</v>
      </c>
      <c r="R292" s="153">
        <f t="shared" si="82"/>
        <v>0</v>
      </c>
      <c r="S292" s="153">
        <v>0</v>
      </c>
      <c r="T292" s="154">
        <f t="shared" si="8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145</v>
      </c>
      <c r="AT292" s="155" t="s">
        <v>157</v>
      </c>
      <c r="AU292" s="155" t="s">
        <v>80</v>
      </c>
      <c r="AY292" s="14" t="s">
        <v>128</v>
      </c>
      <c r="BE292" s="156">
        <f t="shared" si="84"/>
        <v>0</v>
      </c>
      <c r="BF292" s="156">
        <f t="shared" si="85"/>
        <v>510</v>
      </c>
      <c r="BG292" s="156">
        <f t="shared" si="86"/>
        <v>0</v>
      </c>
      <c r="BH292" s="156">
        <f t="shared" si="87"/>
        <v>0</v>
      </c>
      <c r="BI292" s="156">
        <f t="shared" si="88"/>
        <v>0</v>
      </c>
      <c r="BJ292" s="14" t="s">
        <v>80</v>
      </c>
      <c r="BK292" s="157">
        <f t="shared" si="89"/>
        <v>510</v>
      </c>
      <c r="BL292" s="14" t="s">
        <v>135</v>
      </c>
      <c r="BM292" s="155" t="s">
        <v>639</v>
      </c>
    </row>
    <row r="293" spans="1:65" s="2" customFormat="1" ht="22.15" customHeight="1">
      <c r="A293" s="26"/>
      <c r="B293" s="144"/>
      <c r="C293" s="158" t="s">
        <v>359</v>
      </c>
      <c r="D293" s="158" t="s">
        <v>157</v>
      </c>
      <c r="E293" s="159" t="s">
        <v>640</v>
      </c>
      <c r="F293" s="160" t="s">
        <v>641</v>
      </c>
      <c r="G293" s="161" t="s">
        <v>344</v>
      </c>
      <c r="H293" s="162">
        <v>3</v>
      </c>
      <c r="I293" s="162">
        <v>97</v>
      </c>
      <c r="J293" s="162">
        <f t="shared" si="80"/>
        <v>291</v>
      </c>
      <c r="K293" s="163"/>
      <c r="L293" s="164"/>
      <c r="M293" s="165" t="s">
        <v>1</v>
      </c>
      <c r="N293" s="166" t="s">
        <v>37</v>
      </c>
      <c r="O293" s="153">
        <v>0</v>
      </c>
      <c r="P293" s="153">
        <f t="shared" si="81"/>
        <v>0</v>
      </c>
      <c r="Q293" s="153">
        <v>0</v>
      </c>
      <c r="R293" s="153">
        <f t="shared" si="82"/>
        <v>0</v>
      </c>
      <c r="S293" s="153">
        <v>0</v>
      </c>
      <c r="T293" s="154">
        <f t="shared" si="8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145</v>
      </c>
      <c r="AT293" s="155" t="s">
        <v>157</v>
      </c>
      <c r="AU293" s="155" t="s">
        <v>80</v>
      </c>
      <c r="AY293" s="14" t="s">
        <v>128</v>
      </c>
      <c r="BE293" s="156">
        <f t="shared" si="84"/>
        <v>0</v>
      </c>
      <c r="BF293" s="156">
        <f t="shared" si="85"/>
        <v>291</v>
      </c>
      <c r="BG293" s="156">
        <f t="shared" si="86"/>
        <v>0</v>
      </c>
      <c r="BH293" s="156">
        <f t="shared" si="87"/>
        <v>0</v>
      </c>
      <c r="BI293" s="156">
        <f t="shared" si="88"/>
        <v>0</v>
      </c>
      <c r="BJ293" s="14" t="s">
        <v>80</v>
      </c>
      <c r="BK293" s="157">
        <f t="shared" si="89"/>
        <v>291</v>
      </c>
      <c r="BL293" s="14" t="s">
        <v>135</v>
      </c>
      <c r="BM293" s="155" t="s">
        <v>642</v>
      </c>
    </row>
    <row r="294" spans="1:65" s="2" customFormat="1" ht="22.15" customHeight="1">
      <c r="A294" s="26"/>
      <c r="B294" s="144"/>
      <c r="C294" s="145" t="s">
        <v>643</v>
      </c>
      <c r="D294" s="145" t="s">
        <v>131</v>
      </c>
      <c r="E294" s="146" t="s">
        <v>644</v>
      </c>
      <c r="F294" s="147" t="s">
        <v>645</v>
      </c>
      <c r="G294" s="148" t="s">
        <v>344</v>
      </c>
      <c r="H294" s="149">
        <v>1</v>
      </c>
      <c r="I294" s="149">
        <v>125</v>
      </c>
      <c r="J294" s="149">
        <f t="shared" si="80"/>
        <v>125</v>
      </c>
      <c r="K294" s="150"/>
      <c r="L294" s="27"/>
      <c r="M294" s="151" t="s">
        <v>1</v>
      </c>
      <c r="N294" s="152" t="s">
        <v>37</v>
      </c>
      <c r="O294" s="153">
        <v>0</v>
      </c>
      <c r="P294" s="153">
        <f t="shared" si="81"/>
        <v>0</v>
      </c>
      <c r="Q294" s="153">
        <v>0</v>
      </c>
      <c r="R294" s="153">
        <f t="shared" si="82"/>
        <v>0</v>
      </c>
      <c r="S294" s="153">
        <v>0</v>
      </c>
      <c r="T294" s="154">
        <f t="shared" si="8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135</v>
      </c>
      <c r="AT294" s="155" t="s">
        <v>131</v>
      </c>
      <c r="AU294" s="155" t="s">
        <v>80</v>
      </c>
      <c r="AY294" s="14" t="s">
        <v>128</v>
      </c>
      <c r="BE294" s="156">
        <f t="shared" si="84"/>
        <v>0</v>
      </c>
      <c r="BF294" s="156">
        <f t="shared" si="85"/>
        <v>125</v>
      </c>
      <c r="BG294" s="156">
        <f t="shared" si="86"/>
        <v>0</v>
      </c>
      <c r="BH294" s="156">
        <f t="shared" si="87"/>
        <v>0</v>
      </c>
      <c r="BI294" s="156">
        <f t="shared" si="88"/>
        <v>0</v>
      </c>
      <c r="BJ294" s="14" t="s">
        <v>80</v>
      </c>
      <c r="BK294" s="157">
        <f t="shared" si="89"/>
        <v>125</v>
      </c>
      <c r="BL294" s="14" t="s">
        <v>135</v>
      </c>
      <c r="BM294" s="155" t="s">
        <v>646</v>
      </c>
    </row>
    <row r="295" spans="1:65" s="2" customFormat="1" ht="22.15" customHeight="1">
      <c r="A295" s="26"/>
      <c r="B295" s="144"/>
      <c r="C295" s="158" t="s">
        <v>363</v>
      </c>
      <c r="D295" s="158" t="s">
        <v>157</v>
      </c>
      <c r="E295" s="159" t="s">
        <v>647</v>
      </c>
      <c r="F295" s="160" t="s">
        <v>648</v>
      </c>
      <c r="G295" s="161" t="s">
        <v>344</v>
      </c>
      <c r="H295" s="162">
        <v>1</v>
      </c>
      <c r="I295" s="162">
        <v>975</v>
      </c>
      <c r="J295" s="162">
        <f t="shared" si="80"/>
        <v>975</v>
      </c>
      <c r="K295" s="163"/>
      <c r="L295" s="164"/>
      <c r="M295" s="165" t="s">
        <v>1</v>
      </c>
      <c r="N295" s="166" t="s">
        <v>37</v>
      </c>
      <c r="O295" s="153">
        <v>0</v>
      </c>
      <c r="P295" s="153">
        <f t="shared" si="81"/>
        <v>0</v>
      </c>
      <c r="Q295" s="153">
        <v>0</v>
      </c>
      <c r="R295" s="153">
        <f t="shared" si="82"/>
        <v>0</v>
      </c>
      <c r="S295" s="153">
        <v>0</v>
      </c>
      <c r="T295" s="154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145</v>
      </c>
      <c r="AT295" s="155" t="s">
        <v>157</v>
      </c>
      <c r="AU295" s="155" t="s">
        <v>80</v>
      </c>
      <c r="AY295" s="14" t="s">
        <v>128</v>
      </c>
      <c r="BE295" s="156">
        <f t="shared" si="84"/>
        <v>0</v>
      </c>
      <c r="BF295" s="156">
        <f t="shared" si="85"/>
        <v>975</v>
      </c>
      <c r="BG295" s="156">
        <f t="shared" si="86"/>
        <v>0</v>
      </c>
      <c r="BH295" s="156">
        <f t="shared" si="87"/>
        <v>0</v>
      </c>
      <c r="BI295" s="156">
        <f t="shared" si="88"/>
        <v>0</v>
      </c>
      <c r="BJ295" s="14" t="s">
        <v>80</v>
      </c>
      <c r="BK295" s="157">
        <f t="shared" si="89"/>
        <v>975</v>
      </c>
      <c r="BL295" s="14" t="s">
        <v>135</v>
      </c>
      <c r="BM295" s="155" t="s">
        <v>649</v>
      </c>
    </row>
    <row r="296" spans="1:65" s="2" customFormat="1" ht="22.15" customHeight="1">
      <c r="A296" s="26"/>
      <c r="B296" s="144"/>
      <c r="C296" s="145" t="s">
        <v>650</v>
      </c>
      <c r="D296" s="145" t="s">
        <v>131</v>
      </c>
      <c r="E296" s="146" t="s">
        <v>651</v>
      </c>
      <c r="F296" s="147" t="s">
        <v>652</v>
      </c>
      <c r="G296" s="148" t="s">
        <v>344</v>
      </c>
      <c r="H296" s="149">
        <v>1</v>
      </c>
      <c r="I296" s="149">
        <v>105</v>
      </c>
      <c r="J296" s="149">
        <f t="shared" si="80"/>
        <v>105</v>
      </c>
      <c r="K296" s="150"/>
      <c r="L296" s="27"/>
      <c r="M296" s="151" t="s">
        <v>1</v>
      </c>
      <c r="N296" s="152" t="s">
        <v>37</v>
      </c>
      <c r="O296" s="153">
        <v>0</v>
      </c>
      <c r="P296" s="153">
        <f t="shared" si="81"/>
        <v>0</v>
      </c>
      <c r="Q296" s="153">
        <v>0</v>
      </c>
      <c r="R296" s="153">
        <f t="shared" si="82"/>
        <v>0</v>
      </c>
      <c r="S296" s="153">
        <v>0</v>
      </c>
      <c r="T296" s="154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135</v>
      </c>
      <c r="AT296" s="155" t="s">
        <v>131</v>
      </c>
      <c r="AU296" s="155" t="s">
        <v>80</v>
      </c>
      <c r="AY296" s="14" t="s">
        <v>128</v>
      </c>
      <c r="BE296" s="156">
        <f t="shared" si="84"/>
        <v>0</v>
      </c>
      <c r="BF296" s="156">
        <f t="shared" si="85"/>
        <v>105</v>
      </c>
      <c r="BG296" s="156">
        <f t="shared" si="86"/>
        <v>0</v>
      </c>
      <c r="BH296" s="156">
        <f t="shared" si="87"/>
        <v>0</v>
      </c>
      <c r="BI296" s="156">
        <f t="shared" si="88"/>
        <v>0</v>
      </c>
      <c r="BJ296" s="14" t="s">
        <v>80</v>
      </c>
      <c r="BK296" s="157">
        <f t="shared" si="89"/>
        <v>105</v>
      </c>
      <c r="BL296" s="14" t="s">
        <v>135</v>
      </c>
      <c r="BM296" s="155" t="s">
        <v>653</v>
      </c>
    </row>
    <row r="297" spans="1:65" s="2" customFormat="1" ht="22.15" customHeight="1">
      <c r="A297" s="26"/>
      <c r="B297" s="144"/>
      <c r="C297" s="158" t="s">
        <v>367</v>
      </c>
      <c r="D297" s="158" t="s">
        <v>157</v>
      </c>
      <c r="E297" s="159" t="s">
        <v>654</v>
      </c>
      <c r="F297" s="160" t="s">
        <v>655</v>
      </c>
      <c r="G297" s="161" t="s">
        <v>344</v>
      </c>
      <c r="H297" s="162">
        <v>1</v>
      </c>
      <c r="I297" s="162">
        <v>355</v>
      </c>
      <c r="J297" s="162">
        <f t="shared" si="80"/>
        <v>355</v>
      </c>
      <c r="K297" s="163"/>
      <c r="L297" s="164"/>
      <c r="M297" s="165" t="s">
        <v>1</v>
      </c>
      <c r="N297" s="166" t="s">
        <v>37</v>
      </c>
      <c r="O297" s="153">
        <v>0</v>
      </c>
      <c r="P297" s="153">
        <f t="shared" si="81"/>
        <v>0</v>
      </c>
      <c r="Q297" s="153">
        <v>0</v>
      </c>
      <c r="R297" s="153">
        <f t="shared" si="82"/>
        <v>0</v>
      </c>
      <c r="S297" s="153">
        <v>0</v>
      </c>
      <c r="T297" s="154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5" t="s">
        <v>145</v>
      </c>
      <c r="AT297" s="155" t="s">
        <v>157</v>
      </c>
      <c r="AU297" s="155" t="s">
        <v>80</v>
      </c>
      <c r="AY297" s="14" t="s">
        <v>128</v>
      </c>
      <c r="BE297" s="156">
        <f t="shared" si="84"/>
        <v>0</v>
      </c>
      <c r="BF297" s="156">
        <f t="shared" si="85"/>
        <v>355</v>
      </c>
      <c r="BG297" s="156">
        <f t="shared" si="86"/>
        <v>0</v>
      </c>
      <c r="BH297" s="156">
        <f t="shared" si="87"/>
        <v>0</v>
      </c>
      <c r="BI297" s="156">
        <f t="shared" si="88"/>
        <v>0</v>
      </c>
      <c r="BJ297" s="14" t="s">
        <v>80</v>
      </c>
      <c r="BK297" s="157">
        <f t="shared" si="89"/>
        <v>355</v>
      </c>
      <c r="BL297" s="14" t="s">
        <v>135</v>
      </c>
      <c r="BM297" s="155" t="s">
        <v>656</v>
      </c>
    </row>
    <row r="298" spans="1:65" s="2" customFormat="1" ht="22.15" customHeight="1">
      <c r="A298" s="26"/>
      <c r="B298" s="144"/>
      <c r="C298" s="145" t="s">
        <v>657</v>
      </c>
      <c r="D298" s="145" t="s">
        <v>131</v>
      </c>
      <c r="E298" s="146" t="s">
        <v>658</v>
      </c>
      <c r="F298" s="147" t="s">
        <v>659</v>
      </c>
      <c r="G298" s="148" t="s">
        <v>344</v>
      </c>
      <c r="H298" s="149">
        <v>1</v>
      </c>
      <c r="I298" s="149">
        <v>35</v>
      </c>
      <c r="J298" s="149">
        <f t="shared" si="80"/>
        <v>35</v>
      </c>
      <c r="K298" s="150"/>
      <c r="L298" s="27"/>
      <c r="M298" s="151" t="s">
        <v>1</v>
      </c>
      <c r="N298" s="152" t="s">
        <v>37</v>
      </c>
      <c r="O298" s="153">
        <v>0</v>
      </c>
      <c r="P298" s="153">
        <f t="shared" si="81"/>
        <v>0</v>
      </c>
      <c r="Q298" s="153">
        <v>0</v>
      </c>
      <c r="R298" s="153">
        <f t="shared" si="82"/>
        <v>0</v>
      </c>
      <c r="S298" s="153">
        <v>0</v>
      </c>
      <c r="T298" s="154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135</v>
      </c>
      <c r="AT298" s="155" t="s">
        <v>131</v>
      </c>
      <c r="AU298" s="155" t="s">
        <v>80</v>
      </c>
      <c r="AY298" s="14" t="s">
        <v>128</v>
      </c>
      <c r="BE298" s="156">
        <f t="shared" si="84"/>
        <v>0</v>
      </c>
      <c r="BF298" s="156">
        <f t="shared" si="85"/>
        <v>35</v>
      </c>
      <c r="BG298" s="156">
        <f t="shared" si="86"/>
        <v>0</v>
      </c>
      <c r="BH298" s="156">
        <f t="shared" si="87"/>
        <v>0</v>
      </c>
      <c r="BI298" s="156">
        <f t="shared" si="88"/>
        <v>0</v>
      </c>
      <c r="BJ298" s="14" t="s">
        <v>80</v>
      </c>
      <c r="BK298" s="157">
        <f t="shared" si="89"/>
        <v>35</v>
      </c>
      <c r="BL298" s="14" t="s">
        <v>135</v>
      </c>
      <c r="BM298" s="155" t="s">
        <v>660</v>
      </c>
    </row>
    <row r="299" spans="1:65" s="2" customFormat="1" ht="22.15" customHeight="1">
      <c r="A299" s="26"/>
      <c r="B299" s="144"/>
      <c r="C299" s="158" t="s">
        <v>371</v>
      </c>
      <c r="D299" s="158" t="s">
        <v>157</v>
      </c>
      <c r="E299" s="159" t="s">
        <v>661</v>
      </c>
      <c r="F299" s="160" t="s">
        <v>662</v>
      </c>
      <c r="G299" s="161" t="s">
        <v>344</v>
      </c>
      <c r="H299" s="162">
        <v>1</v>
      </c>
      <c r="I299" s="162">
        <v>142</v>
      </c>
      <c r="J299" s="162">
        <f t="shared" si="80"/>
        <v>142</v>
      </c>
      <c r="K299" s="163"/>
      <c r="L299" s="164"/>
      <c r="M299" s="165" t="s">
        <v>1</v>
      </c>
      <c r="N299" s="166" t="s">
        <v>37</v>
      </c>
      <c r="O299" s="153">
        <v>0</v>
      </c>
      <c r="P299" s="153">
        <f t="shared" si="81"/>
        <v>0</v>
      </c>
      <c r="Q299" s="153">
        <v>0</v>
      </c>
      <c r="R299" s="153">
        <f t="shared" si="82"/>
        <v>0</v>
      </c>
      <c r="S299" s="153">
        <v>0</v>
      </c>
      <c r="T299" s="154">
        <f t="shared" si="8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145</v>
      </c>
      <c r="AT299" s="155" t="s">
        <v>157</v>
      </c>
      <c r="AU299" s="155" t="s">
        <v>80</v>
      </c>
      <c r="AY299" s="14" t="s">
        <v>128</v>
      </c>
      <c r="BE299" s="156">
        <f t="shared" si="84"/>
        <v>0</v>
      </c>
      <c r="BF299" s="156">
        <f t="shared" si="85"/>
        <v>142</v>
      </c>
      <c r="BG299" s="156">
        <f t="shared" si="86"/>
        <v>0</v>
      </c>
      <c r="BH299" s="156">
        <f t="shared" si="87"/>
        <v>0</v>
      </c>
      <c r="BI299" s="156">
        <f t="shared" si="88"/>
        <v>0</v>
      </c>
      <c r="BJ299" s="14" t="s">
        <v>80</v>
      </c>
      <c r="BK299" s="157">
        <f t="shared" si="89"/>
        <v>142</v>
      </c>
      <c r="BL299" s="14" t="s">
        <v>135</v>
      </c>
      <c r="BM299" s="155" t="s">
        <v>663</v>
      </c>
    </row>
    <row r="300" spans="1:65" s="2" customFormat="1" ht="22.15" customHeight="1">
      <c r="A300" s="26"/>
      <c r="B300" s="144"/>
      <c r="C300" s="145" t="s">
        <v>664</v>
      </c>
      <c r="D300" s="145" t="s">
        <v>131</v>
      </c>
      <c r="E300" s="146" t="s">
        <v>665</v>
      </c>
      <c r="F300" s="147" t="s">
        <v>666</v>
      </c>
      <c r="G300" s="148" t="s">
        <v>344</v>
      </c>
      <c r="H300" s="149">
        <v>1</v>
      </c>
      <c r="I300" s="149">
        <v>45</v>
      </c>
      <c r="J300" s="149">
        <f t="shared" si="80"/>
        <v>45</v>
      </c>
      <c r="K300" s="150"/>
      <c r="L300" s="27"/>
      <c r="M300" s="151" t="s">
        <v>1</v>
      </c>
      <c r="N300" s="152" t="s">
        <v>37</v>
      </c>
      <c r="O300" s="153">
        <v>0</v>
      </c>
      <c r="P300" s="153">
        <f t="shared" si="81"/>
        <v>0</v>
      </c>
      <c r="Q300" s="153">
        <v>0</v>
      </c>
      <c r="R300" s="153">
        <f t="shared" si="82"/>
        <v>0</v>
      </c>
      <c r="S300" s="153">
        <v>0</v>
      </c>
      <c r="T300" s="154">
        <f t="shared" si="8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135</v>
      </c>
      <c r="AT300" s="155" t="s">
        <v>131</v>
      </c>
      <c r="AU300" s="155" t="s">
        <v>80</v>
      </c>
      <c r="AY300" s="14" t="s">
        <v>128</v>
      </c>
      <c r="BE300" s="156">
        <f t="shared" si="84"/>
        <v>0</v>
      </c>
      <c r="BF300" s="156">
        <f t="shared" si="85"/>
        <v>45</v>
      </c>
      <c r="BG300" s="156">
        <f t="shared" si="86"/>
        <v>0</v>
      </c>
      <c r="BH300" s="156">
        <f t="shared" si="87"/>
        <v>0</v>
      </c>
      <c r="BI300" s="156">
        <f t="shared" si="88"/>
        <v>0</v>
      </c>
      <c r="BJ300" s="14" t="s">
        <v>80</v>
      </c>
      <c r="BK300" s="157">
        <f t="shared" si="89"/>
        <v>45</v>
      </c>
      <c r="BL300" s="14" t="s">
        <v>135</v>
      </c>
      <c r="BM300" s="155" t="s">
        <v>667</v>
      </c>
    </row>
    <row r="301" spans="1:65" s="2" customFormat="1" ht="22.15" customHeight="1">
      <c r="A301" s="26"/>
      <c r="B301" s="144"/>
      <c r="C301" s="158" t="s">
        <v>375</v>
      </c>
      <c r="D301" s="158" t="s">
        <v>157</v>
      </c>
      <c r="E301" s="159" t="s">
        <v>668</v>
      </c>
      <c r="F301" s="160" t="s">
        <v>669</v>
      </c>
      <c r="G301" s="161" t="s">
        <v>344</v>
      </c>
      <c r="H301" s="162">
        <v>1</v>
      </c>
      <c r="I301" s="162">
        <v>260</v>
      </c>
      <c r="J301" s="162">
        <f t="shared" si="80"/>
        <v>260</v>
      </c>
      <c r="K301" s="163"/>
      <c r="L301" s="164"/>
      <c r="M301" s="165" t="s">
        <v>1</v>
      </c>
      <c r="N301" s="166" t="s">
        <v>37</v>
      </c>
      <c r="O301" s="153">
        <v>0</v>
      </c>
      <c r="P301" s="153">
        <f t="shared" si="81"/>
        <v>0</v>
      </c>
      <c r="Q301" s="153">
        <v>0</v>
      </c>
      <c r="R301" s="153">
        <f t="shared" si="82"/>
        <v>0</v>
      </c>
      <c r="S301" s="153">
        <v>0</v>
      </c>
      <c r="T301" s="154">
        <f t="shared" si="8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145</v>
      </c>
      <c r="AT301" s="155" t="s">
        <v>157</v>
      </c>
      <c r="AU301" s="155" t="s">
        <v>80</v>
      </c>
      <c r="AY301" s="14" t="s">
        <v>128</v>
      </c>
      <c r="BE301" s="156">
        <f t="shared" si="84"/>
        <v>0</v>
      </c>
      <c r="BF301" s="156">
        <f t="shared" si="85"/>
        <v>260</v>
      </c>
      <c r="BG301" s="156">
        <f t="shared" si="86"/>
        <v>0</v>
      </c>
      <c r="BH301" s="156">
        <f t="shared" si="87"/>
        <v>0</v>
      </c>
      <c r="BI301" s="156">
        <f t="shared" si="88"/>
        <v>0</v>
      </c>
      <c r="BJ301" s="14" t="s">
        <v>80</v>
      </c>
      <c r="BK301" s="157">
        <f t="shared" si="89"/>
        <v>260</v>
      </c>
      <c r="BL301" s="14" t="s">
        <v>135</v>
      </c>
      <c r="BM301" s="155" t="s">
        <v>670</v>
      </c>
    </row>
    <row r="302" spans="1:65" s="2" customFormat="1" ht="22.15" customHeight="1">
      <c r="A302" s="26"/>
      <c r="B302" s="144"/>
      <c r="C302" s="145" t="s">
        <v>671</v>
      </c>
      <c r="D302" s="145" t="s">
        <v>131</v>
      </c>
      <c r="E302" s="146" t="s">
        <v>672</v>
      </c>
      <c r="F302" s="147" t="s">
        <v>673</v>
      </c>
      <c r="G302" s="148" t="s">
        <v>344</v>
      </c>
      <c r="H302" s="149">
        <v>2</v>
      </c>
      <c r="I302" s="149">
        <v>35</v>
      </c>
      <c r="J302" s="149">
        <f t="shared" si="80"/>
        <v>70</v>
      </c>
      <c r="K302" s="150"/>
      <c r="L302" s="27"/>
      <c r="M302" s="151" t="s">
        <v>1</v>
      </c>
      <c r="N302" s="152" t="s">
        <v>37</v>
      </c>
      <c r="O302" s="153">
        <v>0</v>
      </c>
      <c r="P302" s="153">
        <f t="shared" si="81"/>
        <v>0</v>
      </c>
      <c r="Q302" s="153">
        <v>0</v>
      </c>
      <c r="R302" s="153">
        <f t="shared" si="82"/>
        <v>0</v>
      </c>
      <c r="S302" s="153">
        <v>0</v>
      </c>
      <c r="T302" s="154">
        <f t="shared" si="8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135</v>
      </c>
      <c r="AT302" s="155" t="s">
        <v>131</v>
      </c>
      <c r="AU302" s="155" t="s">
        <v>80</v>
      </c>
      <c r="AY302" s="14" t="s">
        <v>128</v>
      </c>
      <c r="BE302" s="156">
        <f t="shared" si="84"/>
        <v>0</v>
      </c>
      <c r="BF302" s="156">
        <f t="shared" si="85"/>
        <v>70</v>
      </c>
      <c r="BG302" s="156">
        <f t="shared" si="86"/>
        <v>0</v>
      </c>
      <c r="BH302" s="156">
        <f t="shared" si="87"/>
        <v>0</v>
      </c>
      <c r="BI302" s="156">
        <f t="shared" si="88"/>
        <v>0</v>
      </c>
      <c r="BJ302" s="14" t="s">
        <v>80</v>
      </c>
      <c r="BK302" s="157">
        <f t="shared" si="89"/>
        <v>70</v>
      </c>
      <c r="BL302" s="14" t="s">
        <v>135</v>
      </c>
      <c r="BM302" s="155" t="s">
        <v>674</v>
      </c>
    </row>
    <row r="303" spans="1:65" s="2" customFormat="1" ht="22.15" customHeight="1">
      <c r="A303" s="26"/>
      <c r="B303" s="144"/>
      <c r="C303" s="158" t="s">
        <v>379</v>
      </c>
      <c r="D303" s="158" t="s">
        <v>157</v>
      </c>
      <c r="E303" s="159" t="s">
        <v>675</v>
      </c>
      <c r="F303" s="160" t="s">
        <v>676</v>
      </c>
      <c r="G303" s="161" t="s">
        <v>344</v>
      </c>
      <c r="H303" s="162">
        <v>2</v>
      </c>
      <c r="I303" s="162">
        <v>102</v>
      </c>
      <c r="J303" s="162">
        <f t="shared" si="80"/>
        <v>204</v>
      </c>
      <c r="K303" s="163"/>
      <c r="L303" s="164"/>
      <c r="M303" s="165" t="s">
        <v>1</v>
      </c>
      <c r="N303" s="166" t="s">
        <v>37</v>
      </c>
      <c r="O303" s="153">
        <v>0</v>
      </c>
      <c r="P303" s="153">
        <f t="shared" si="81"/>
        <v>0</v>
      </c>
      <c r="Q303" s="153">
        <v>0</v>
      </c>
      <c r="R303" s="153">
        <f t="shared" si="82"/>
        <v>0</v>
      </c>
      <c r="S303" s="153">
        <v>0</v>
      </c>
      <c r="T303" s="154">
        <f t="shared" si="8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145</v>
      </c>
      <c r="AT303" s="155" t="s">
        <v>157</v>
      </c>
      <c r="AU303" s="155" t="s">
        <v>80</v>
      </c>
      <c r="AY303" s="14" t="s">
        <v>128</v>
      </c>
      <c r="BE303" s="156">
        <f t="shared" si="84"/>
        <v>0</v>
      </c>
      <c r="BF303" s="156">
        <f t="shared" si="85"/>
        <v>204</v>
      </c>
      <c r="BG303" s="156">
        <f t="shared" si="86"/>
        <v>0</v>
      </c>
      <c r="BH303" s="156">
        <f t="shared" si="87"/>
        <v>0</v>
      </c>
      <c r="BI303" s="156">
        <f t="shared" si="88"/>
        <v>0</v>
      </c>
      <c r="BJ303" s="14" t="s">
        <v>80</v>
      </c>
      <c r="BK303" s="157">
        <f t="shared" si="89"/>
        <v>204</v>
      </c>
      <c r="BL303" s="14" t="s">
        <v>135</v>
      </c>
      <c r="BM303" s="155" t="s">
        <v>677</v>
      </c>
    </row>
    <row r="304" spans="1:65" s="2" customFormat="1" ht="22.15" customHeight="1">
      <c r="A304" s="26"/>
      <c r="B304" s="144"/>
      <c r="C304" s="145" t="s">
        <v>678</v>
      </c>
      <c r="D304" s="145" t="s">
        <v>131</v>
      </c>
      <c r="E304" s="146" t="s">
        <v>679</v>
      </c>
      <c r="F304" s="147" t="s">
        <v>680</v>
      </c>
      <c r="G304" s="148" t="s">
        <v>344</v>
      </c>
      <c r="H304" s="149">
        <v>21</v>
      </c>
      <c r="I304" s="149">
        <v>45</v>
      </c>
      <c r="J304" s="149">
        <f t="shared" si="80"/>
        <v>945</v>
      </c>
      <c r="K304" s="150"/>
      <c r="L304" s="27"/>
      <c r="M304" s="151" t="s">
        <v>1</v>
      </c>
      <c r="N304" s="152" t="s">
        <v>37</v>
      </c>
      <c r="O304" s="153">
        <v>0</v>
      </c>
      <c r="P304" s="153">
        <f t="shared" si="81"/>
        <v>0</v>
      </c>
      <c r="Q304" s="153">
        <v>0</v>
      </c>
      <c r="R304" s="153">
        <f t="shared" si="82"/>
        <v>0</v>
      </c>
      <c r="S304" s="153">
        <v>0</v>
      </c>
      <c r="T304" s="154">
        <f t="shared" si="8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5" t="s">
        <v>135</v>
      </c>
      <c r="AT304" s="155" t="s">
        <v>131</v>
      </c>
      <c r="AU304" s="155" t="s">
        <v>80</v>
      </c>
      <c r="AY304" s="14" t="s">
        <v>128</v>
      </c>
      <c r="BE304" s="156">
        <f t="shared" si="84"/>
        <v>0</v>
      </c>
      <c r="BF304" s="156">
        <f t="shared" si="85"/>
        <v>945</v>
      </c>
      <c r="BG304" s="156">
        <f t="shared" si="86"/>
        <v>0</v>
      </c>
      <c r="BH304" s="156">
        <f t="shared" si="87"/>
        <v>0</v>
      </c>
      <c r="BI304" s="156">
        <f t="shared" si="88"/>
        <v>0</v>
      </c>
      <c r="BJ304" s="14" t="s">
        <v>80</v>
      </c>
      <c r="BK304" s="157">
        <f t="shared" si="89"/>
        <v>945</v>
      </c>
      <c r="BL304" s="14" t="s">
        <v>135</v>
      </c>
      <c r="BM304" s="155" t="s">
        <v>681</v>
      </c>
    </row>
    <row r="305" spans="1:65" s="2" customFormat="1" ht="22.15" customHeight="1">
      <c r="A305" s="26"/>
      <c r="B305" s="144"/>
      <c r="C305" s="158" t="s">
        <v>382</v>
      </c>
      <c r="D305" s="158" t="s">
        <v>157</v>
      </c>
      <c r="E305" s="159" t="s">
        <v>682</v>
      </c>
      <c r="F305" s="160" t="s">
        <v>683</v>
      </c>
      <c r="G305" s="161" t="s">
        <v>344</v>
      </c>
      <c r="H305" s="162">
        <v>21</v>
      </c>
      <c r="I305" s="162">
        <v>322</v>
      </c>
      <c r="J305" s="162">
        <f t="shared" si="80"/>
        <v>6762</v>
      </c>
      <c r="K305" s="163"/>
      <c r="L305" s="164"/>
      <c r="M305" s="165" t="s">
        <v>1</v>
      </c>
      <c r="N305" s="166" t="s">
        <v>37</v>
      </c>
      <c r="O305" s="153">
        <v>0</v>
      </c>
      <c r="P305" s="153">
        <f t="shared" si="81"/>
        <v>0</v>
      </c>
      <c r="Q305" s="153">
        <v>0</v>
      </c>
      <c r="R305" s="153">
        <f t="shared" si="82"/>
        <v>0</v>
      </c>
      <c r="S305" s="153">
        <v>0</v>
      </c>
      <c r="T305" s="154">
        <f t="shared" si="8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145</v>
      </c>
      <c r="AT305" s="155" t="s">
        <v>157</v>
      </c>
      <c r="AU305" s="155" t="s">
        <v>80</v>
      </c>
      <c r="AY305" s="14" t="s">
        <v>128</v>
      </c>
      <c r="BE305" s="156">
        <f t="shared" si="84"/>
        <v>0</v>
      </c>
      <c r="BF305" s="156">
        <f t="shared" si="85"/>
        <v>6762</v>
      </c>
      <c r="BG305" s="156">
        <f t="shared" si="86"/>
        <v>0</v>
      </c>
      <c r="BH305" s="156">
        <f t="shared" si="87"/>
        <v>0</v>
      </c>
      <c r="BI305" s="156">
        <f t="shared" si="88"/>
        <v>0</v>
      </c>
      <c r="BJ305" s="14" t="s">
        <v>80</v>
      </c>
      <c r="BK305" s="157">
        <f t="shared" si="89"/>
        <v>6762</v>
      </c>
      <c r="BL305" s="14" t="s">
        <v>135</v>
      </c>
      <c r="BM305" s="155" t="s">
        <v>684</v>
      </c>
    </row>
    <row r="306" spans="1:65" s="2" customFormat="1" ht="22.15" customHeight="1">
      <c r="A306" s="26"/>
      <c r="B306" s="144"/>
      <c r="C306" s="145" t="s">
        <v>685</v>
      </c>
      <c r="D306" s="145" t="s">
        <v>131</v>
      </c>
      <c r="E306" s="146" t="s">
        <v>686</v>
      </c>
      <c r="F306" s="147" t="s">
        <v>687</v>
      </c>
      <c r="G306" s="148" t="s">
        <v>344</v>
      </c>
      <c r="H306" s="149">
        <v>1</v>
      </c>
      <c r="I306" s="149">
        <v>160</v>
      </c>
      <c r="J306" s="149">
        <f t="shared" si="80"/>
        <v>160</v>
      </c>
      <c r="K306" s="150"/>
      <c r="L306" s="27"/>
      <c r="M306" s="151" t="s">
        <v>1</v>
      </c>
      <c r="N306" s="152" t="s">
        <v>37</v>
      </c>
      <c r="O306" s="153">
        <v>0</v>
      </c>
      <c r="P306" s="153">
        <f t="shared" si="81"/>
        <v>0</v>
      </c>
      <c r="Q306" s="153">
        <v>0</v>
      </c>
      <c r="R306" s="153">
        <f t="shared" si="82"/>
        <v>0</v>
      </c>
      <c r="S306" s="153">
        <v>0</v>
      </c>
      <c r="T306" s="154">
        <f t="shared" si="8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5" t="s">
        <v>135</v>
      </c>
      <c r="AT306" s="155" t="s">
        <v>131</v>
      </c>
      <c r="AU306" s="155" t="s">
        <v>80</v>
      </c>
      <c r="AY306" s="14" t="s">
        <v>128</v>
      </c>
      <c r="BE306" s="156">
        <f t="shared" si="84"/>
        <v>0</v>
      </c>
      <c r="BF306" s="156">
        <f t="shared" si="85"/>
        <v>160</v>
      </c>
      <c r="BG306" s="156">
        <f t="shared" si="86"/>
        <v>0</v>
      </c>
      <c r="BH306" s="156">
        <f t="shared" si="87"/>
        <v>0</v>
      </c>
      <c r="BI306" s="156">
        <f t="shared" si="88"/>
        <v>0</v>
      </c>
      <c r="BJ306" s="14" t="s">
        <v>80</v>
      </c>
      <c r="BK306" s="157">
        <f t="shared" si="89"/>
        <v>160</v>
      </c>
      <c r="BL306" s="14" t="s">
        <v>135</v>
      </c>
      <c r="BM306" s="155" t="s">
        <v>688</v>
      </c>
    </row>
    <row r="307" spans="1:65" s="2" customFormat="1" ht="22.15" customHeight="1">
      <c r="A307" s="26"/>
      <c r="B307" s="144"/>
      <c r="C307" s="158" t="s">
        <v>388</v>
      </c>
      <c r="D307" s="158" t="s">
        <v>157</v>
      </c>
      <c r="E307" s="159" t="s">
        <v>689</v>
      </c>
      <c r="F307" s="160" t="s">
        <v>690</v>
      </c>
      <c r="G307" s="161" t="s">
        <v>344</v>
      </c>
      <c r="H307" s="162">
        <v>1</v>
      </c>
      <c r="I307" s="162">
        <v>960</v>
      </c>
      <c r="J307" s="162">
        <f t="shared" si="80"/>
        <v>960</v>
      </c>
      <c r="K307" s="163"/>
      <c r="L307" s="164"/>
      <c r="M307" s="165" t="s">
        <v>1</v>
      </c>
      <c r="N307" s="166" t="s">
        <v>37</v>
      </c>
      <c r="O307" s="153">
        <v>0</v>
      </c>
      <c r="P307" s="153">
        <f t="shared" si="81"/>
        <v>0</v>
      </c>
      <c r="Q307" s="153">
        <v>0</v>
      </c>
      <c r="R307" s="153">
        <f t="shared" si="82"/>
        <v>0</v>
      </c>
      <c r="S307" s="153">
        <v>0</v>
      </c>
      <c r="T307" s="154">
        <f t="shared" si="8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5" t="s">
        <v>145</v>
      </c>
      <c r="AT307" s="155" t="s">
        <v>157</v>
      </c>
      <c r="AU307" s="155" t="s">
        <v>80</v>
      </c>
      <c r="AY307" s="14" t="s">
        <v>128</v>
      </c>
      <c r="BE307" s="156">
        <f t="shared" si="84"/>
        <v>0</v>
      </c>
      <c r="BF307" s="156">
        <f t="shared" si="85"/>
        <v>960</v>
      </c>
      <c r="BG307" s="156">
        <f t="shared" si="86"/>
        <v>0</v>
      </c>
      <c r="BH307" s="156">
        <f t="shared" si="87"/>
        <v>0</v>
      </c>
      <c r="BI307" s="156">
        <f t="shared" si="88"/>
        <v>0</v>
      </c>
      <c r="BJ307" s="14" t="s">
        <v>80</v>
      </c>
      <c r="BK307" s="157">
        <f t="shared" si="89"/>
        <v>960</v>
      </c>
      <c r="BL307" s="14" t="s">
        <v>135</v>
      </c>
      <c r="BM307" s="155" t="s">
        <v>691</v>
      </c>
    </row>
    <row r="308" spans="1:65" s="2" customFormat="1" ht="22.15" customHeight="1">
      <c r="A308" s="26"/>
      <c r="B308" s="144"/>
      <c r="C308" s="145" t="s">
        <v>692</v>
      </c>
      <c r="D308" s="145" t="s">
        <v>131</v>
      </c>
      <c r="E308" s="146" t="s">
        <v>693</v>
      </c>
      <c r="F308" s="147" t="s">
        <v>694</v>
      </c>
      <c r="G308" s="148" t="s">
        <v>344</v>
      </c>
      <c r="H308" s="149">
        <v>1</v>
      </c>
      <c r="I308" s="149">
        <v>155</v>
      </c>
      <c r="J308" s="149">
        <f t="shared" si="80"/>
        <v>155</v>
      </c>
      <c r="K308" s="150"/>
      <c r="L308" s="27"/>
      <c r="M308" s="151" t="s">
        <v>1</v>
      </c>
      <c r="N308" s="152" t="s">
        <v>37</v>
      </c>
      <c r="O308" s="153">
        <v>0</v>
      </c>
      <c r="P308" s="153">
        <f t="shared" si="81"/>
        <v>0</v>
      </c>
      <c r="Q308" s="153">
        <v>0</v>
      </c>
      <c r="R308" s="153">
        <f t="shared" si="82"/>
        <v>0</v>
      </c>
      <c r="S308" s="153">
        <v>0</v>
      </c>
      <c r="T308" s="154">
        <f t="shared" si="8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135</v>
      </c>
      <c r="AT308" s="155" t="s">
        <v>131</v>
      </c>
      <c r="AU308" s="155" t="s">
        <v>80</v>
      </c>
      <c r="AY308" s="14" t="s">
        <v>128</v>
      </c>
      <c r="BE308" s="156">
        <f t="shared" si="84"/>
        <v>0</v>
      </c>
      <c r="BF308" s="156">
        <f t="shared" si="85"/>
        <v>155</v>
      </c>
      <c r="BG308" s="156">
        <f t="shared" si="86"/>
        <v>0</v>
      </c>
      <c r="BH308" s="156">
        <f t="shared" si="87"/>
        <v>0</v>
      </c>
      <c r="BI308" s="156">
        <f t="shared" si="88"/>
        <v>0</v>
      </c>
      <c r="BJ308" s="14" t="s">
        <v>80</v>
      </c>
      <c r="BK308" s="157">
        <f t="shared" si="89"/>
        <v>155</v>
      </c>
      <c r="BL308" s="14" t="s">
        <v>135</v>
      </c>
      <c r="BM308" s="155" t="s">
        <v>695</v>
      </c>
    </row>
    <row r="309" spans="1:65" s="2" customFormat="1" ht="22.15" customHeight="1">
      <c r="A309" s="26"/>
      <c r="B309" s="144"/>
      <c r="C309" s="158" t="s">
        <v>396</v>
      </c>
      <c r="D309" s="158" t="s">
        <v>157</v>
      </c>
      <c r="E309" s="159" t="s">
        <v>696</v>
      </c>
      <c r="F309" s="160" t="s">
        <v>697</v>
      </c>
      <c r="G309" s="161" t="s">
        <v>344</v>
      </c>
      <c r="H309" s="162">
        <v>1</v>
      </c>
      <c r="I309" s="162">
        <v>1180</v>
      </c>
      <c r="J309" s="162">
        <f t="shared" si="80"/>
        <v>1180</v>
      </c>
      <c r="K309" s="163"/>
      <c r="L309" s="164"/>
      <c r="M309" s="165" t="s">
        <v>1</v>
      </c>
      <c r="N309" s="166" t="s">
        <v>37</v>
      </c>
      <c r="O309" s="153">
        <v>0</v>
      </c>
      <c r="P309" s="153">
        <f t="shared" si="81"/>
        <v>0</v>
      </c>
      <c r="Q309" s="153">
        <v>0</v>
      </c>
      <c r="R309" s="153">
        <f t="shared" si="82"/>
        <v>0</v>
      </c>
      <c r="S309" s="153">
        <v>0</v>
      </c>
      <c r="T309" s="154">
        <f t="shared" si="8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145</v>
      </c>
      <c r="AT309" s="155" t="s">
        <v>157</v>
      </c>
      <c r="AU309" s="155" t="s">
        <v>80</v>
      </c>
      <c r="AY309" s="14" t="s">
        <v>128</v>
      </c>
      <c r="BE309" s="156">
        <f t="shared" si="84"/>
        <v>0</v>
      </c>
      <c r="BF309" s="156">
        <f t="shared" si="85"/>
        <v>1180</v>
      </c>
      <c r="BG309" s="156">
        <f t="shared" si="86"/>
        <v>0</v>
      </c>
      <c r="BH309" s="156">
        <f t="shared" si="87"/>
        <v>0</v>
      </c>
      <c r="BI309" s="156">
        <f t="shared" si="88"/>
        <v>0</v>
      </c>
      <c r="BJ309" s="14" t="s">
        <v>80</v>
      </c>
      <c r="BK309" s="157">
        <f t="shared" si="89"/>
        <v>1180</v>
      </c>
      <c r="BL309" s="14" t="s">
        <v>135</v>
      </c>
      <c r="BM309" s="155" t="s">
        <v>698</v>
      </c>
    </row>
    <row r="310" spans="1:65" s="2" customFormat="1" ht="22.15" customHeight="1">
      <c r="A310" s="26"/>
      <c r="B310" s="144"/>
      <c r="C310" s="145" t="s">
        <v>699</v>
      </c>
      <c r="D310" s="145" t="s">
        <v>131</v>
      </c>
      <c r="E310" s="146" t="s">
        <v>700</v>
      </c>
      <c r="F310" s="147" t="s">
        <v>701</v>
      </c>
      <c r="G310" s="148" t="s">
        <v>344</v>
      </c>
      <c r="H310" s="149">
        <v>1</v>
      </c>
      <c r="I310" s="149">
        <v>48</v>
      </c>
      <c r="J310" s="149">
        <f t="shared" si="80"/>
        <v>48</v>
      </c>
      <c r="K310" s="150"/>
      <c r="L310" s="27"/>
      <c r="M310" s="151" t="s">
        <v>1</v>
      </c>
      <c r="N310" s="152" t="s">
        <v>37</v>
      </c>
      <c r="O310" s="153">
        <v>0</v>
      </c>
      <c r="P310" s="153">
        <f t="shared" si="81"/>
        <v>0</v>
      </c>
      <c r="Q310" s="153">
        <v>0</v>
      </c>
      <c r="R310" s="153">
        <f t="shared" si="82"/>
        <v>0</v>
      </c>
      <c r="S310" s="153">
        <v>0</v>
      </c>
      <c r="T310" s="154">
        <f t="shared" si="8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135</v>
      </c>
      <c r="AT310" s="155" t="s">
        <v>131</v>
      </c>
      <c r="AU310" s="155" t="s">
        <v>80</v>
      </c>
      <c r="AY310" s="14" t="s">
        <v>128</v>
      </c>
      <c r="BE310" s="156">
        <f t="shared" si="84"/>
        <v>0</v>
      </c>
      <c r="BF310" s="156">
        <f t="shared" si="85"/>
        <v>48</v>
      </c>
      <c r="BG310" s="156">
        <f t="shared" si="86"/>
        <v>0</v>
      </c>
      <c r="BH310" s="156">
        <f t="shared" si="87"/>
        <v>0</v>
      </c>
      <c r="BI310" s="156">
        <f t="shared" si="88"/>
        <v>0</v>
      </c>
      <c r="BJ310" s="14" t="s">
        <v>80</v>
      </c>
      <c r="BK310" s="157">
        <f t="shared" si="89"/>
        <v>48</v>
      </c>
      <c r="BL310" s="14" t="s">
        <v>135</v>
      </c>
      <c r="BM310" s="155" t="s">
        <v>702</v>
      </c>
    </row>
    <row r="311" spans="1:65" s="2" customFormat="1" ht="22.15" customHeight="1">
      <c r="A311" s="26"/>
      <c r="B311" s="144"/>
      <c r="C311" s="158" t="s">
        <v>400</v>
      </c>
      <c r="D311" s="158" t="s">
        <v>157</v>
      </c>
      <c r="E311" s="159" t="s">
        <v>703</v>
      </c>
      <c r="F311" s="160" t="s">
        <v>704</v>
      </c>
      <c r="G311" s="161" t="s">
        <v>344</v>
      </c>
      <c r="H311" s="162">
        <v>1</v>
      </c>
      <c r="I311" s="162">
        <v>325</v>
      </c>
      <c r="J311" s="162">
        <f t="shared" si="80"/>
        <v>325</v>
      </c>
      <c r="K311" s="163"/>
      <c r="L311" s="164"/>
      <c r="M311" s="165" t="s">
        <v>1</v>
      </c>
      <c r="N311" s="166" t="s">
        <v>37</v>
      </c>
      <c r="O311" s="153">
        <v>0</v>
      </c>
      <c r="P311" s="153">
        <f t="shared" si="81"/>
        <v>0</v>
      </c>
      <c r="Q311" s="153">
        <v>0</v>
      </c>
      <c r="R311" s="153">
        <f t="shared" si="82"/>
        <v>0</v>
      </c>
      <c r="S311" s="153">
        <v>0</v>
      </c>
      <c r="T311" s="154">
        <f t="shared" si="8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145</v>
      </c>
      <c r="AT311" s="155" t="s">
        <v>157</v>
      </c>
      <c r="AU311" s="155" t="s">
        <v>80</v>
      </c>
      <c r="AY311" s="14" t="s">
        <v>128</v>
      </c>
      <c r="BE311" s="156">
        <f t="shared" si="84"/>
        <v>0</v>
      </c>
      <c r="BF311" s="156">
        <f t="shared" si="85"/>
        <v>325</v>
      </c>
      <c r="BG311" s="156">
        <f t="shared" si="86"/>
        <v>0</v>
      </c>
      <c r="BH311" s="156">
        <f t="shared" si="87"/>
        <v>0</v>
      </c>
      <c r="BI311" s="156">
        <f t="shared" si="88"/>
        <v>0</v>
      </c>
      <c r="BJ311" s="14" t="s">
        <v>80</v>
      </c>
      <c r="BK311" s="157">
        <f t="shared" si="89"/>
        <v>325</v>
      </c>
      <c r="BL311" s="14" t="s">
        <v>135</v>
      </c>
      <c r="BM311" s="155" t="s">
        <v>705</v>
      </c>
    </row>
    <row r="312" spans="1:65" s="2" customFormat="1" ht="22.15" customHeight="1">
      <c r="A312" s="26"/>
      <c r="B312" s="144"/>
      <c r="C312" s="145" t="s">
        <v>706</v>
      </c>
      <c r="D312" s="145" t="s">
        <v>131</v>
      </c>
      <c r="E312" s="146" t="s">
        <v>707</v>
      </c>
      <c r="F312" s="147" t="s">
        <v>708</v>
      </c>
      <c r="G312" s="148" t="s">
        <v>344</v>
      </c>
      <c r="H312" s="149">
        <v>1</v>
      </c>
      <c r="I312" s="149">
        <v>110</v>
      </c>
      <c r="J312" s="149">
        <f t="shared" si="80"/>
        <v>110</v>
      </c>
      <c r="K312" s="150"/>
      <c r="L312" s="27"/>
      <c r="M312" s="151" t="s">
        <v>1</v>
      </c>
      <c r="N312" s="152" t="s">
        <v>37</v>
      </c>
      <c r="O312" s="153">
        <v>0</v>
      </c>
      <c r="P312" s="153">
        <f t="shared" si="81"/>
        <v>0</v>
      </c>
      <c r="Q312" s="153">
        <v>0</v>
      </c>
      <c r="R312" s="153">
        <f t="shared" si="82"/>
        <v>0</v>
      </c>
      <c r="S312" s="153">
        <v>0</v>
      </c>
      <c r="T312" s="154">
        <f t="shared" si="8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135</v>
      </c>
      <c r="AT312" s="155" t="s">
        <v>131</v>
      </c>
      <c r="AU312" s="155" t="s">
        <v>80</v>
      </c>
      <c r="AY312" s="14" t="s">
        <v>128</v>
      </c>
      <c r="BE312" s="156">
        <f t="shared" si="84"/>
        <v>0</v>
      </c>
      <c r="BF312" s="156">
        <f t="shared" si="85"/>
        <v>110</v>
      </c>
      <c r="BG312" s="156">
        <f t="shared" si="86"/>
        <v>0</v>
      </c>
      <c r="BH312" s="156">
        <f t="shared" si="87"/>
        <v>0</v>
      </c>
      <c r="BI312" s="156">
        <f t="shared" si="88"/>
        <v>0</v>
      </c>
      <c r="BJ312" s="14" t="s">
        <v>80</v>
      </c>
      <c r="BK312" s="157">
        <f t="shared" si="89"/>
        <v>110</v>
      </c>
      <c r="BL312" s="14" t="s">
        <v>135</v>
      </c>
      <c r="BM312" s="155" t="s">
        <v>709</v>
      </c>
    </row>
    <row r="313" spans="1:65" s="2" customFormat="1" ht="22.15" customHeight="1">
      <c r="A313" s="26"/>
      <c r="B313" s="144"/>
      <c r="C313" s="158" t="s">
        <v>405</v>
      </c>
      <c r="D313" s="158" t="s">
        <v>157</v>
      </c>
      <c r="E313" s="159" t="s">
        <v>710</v>
      </c>
      <c r="F313" s="160" t="s">
        <v>711</v>
      </c>
      <c r="G313" s="161" t="s">
        <v>344</v>
      </c>
      <c r="H313" s="162">
        <v>1</v>
      </c>
      <c r="I313" s="162">
        <v>1860</v>
      </c>
      <c r="J313" s="162">
        <f t="shared" si="80"/>
        <v>1860</v>
      </c>
      <c r="K313" s="163"/>
      <c r="L313" s="164"/>
      <c r="M313" s="165" t="s">
        <v>1</v>
      </c>
      <c r="N313" s="166" t="s">
        <v>37</v>
      </c>
      <c r="O313" s="153">
        <v>0</v>
      </c>
      <c r="P313" s="153">
        <f t="shared" si="81"/>
        <v>0</v>
      </c>
      <c r="Q313" s="153">
        <v>0</v>
      </c>
      <c r="R313" s="153">
        <f t="shared" si="82"/>
        <v>0</v>
      </c>
      <c r="S313" s="153">
        <v>0</v>
      </c>
      <c r="T313" s="154">
        <f t="shared" si="8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145</v>
      </c>
      <c r="AT313" s="155" t="s">
        <v>157</v>
      </c>
      <c r="AU313" s="155" t="s">
        <v>80</v>
      </c>
      <c r="AY313" s="14" t="s">
        <v>128</v>
      </c>
      <c r="BE313" s="156">
        <f t="shared" si="84"/>
        <v>0</v>
      </c>
      <c r="BF313" s="156">
        <f t="shared" si="85"/>
        <v>1860</v>
      </c>
      <c r="BG313" s="156">
        <f t="shared" si="86"/>
        <v>0</v>
      </c>
      <c r="BH313" s="156">
        <f t="shared" si="87"/>
        <v>0</v>
      </c>
      <c r="BI313" s="156">
        <f t="shared" si="88"/>
        <v>0</v>
      </c>
      <c r="BJ313" s="14" t="s">
        <v>80</v>
      </c>
      <c r="BK313" s="157">
        <f t="shared" si="89"/>
        <v>1860</v>
      </c>
      <c r="BL313" s="14" t="s">
        <v>135</v>
      </c>
      <c r="BM313" s="155" t="s">
        <v>712</v>
      </c>
    </row>
    <row r="314" spans="1:65" s="2" customFormat="1" ht="19.899999999999999" customHeight="1">
      <c r="A314" s="26"/>
      <c r="B314" s="144"/>
      <c r="C314" s="145" t="s">
        <v>713</v>
      </c>
      <c r="D314" s="145" t="s">
        <v>131</v>
      </c>
      <c r="E314" s="146" t="s">
        <v>714</v>
      </c>
      <c r="F314" s="147" t="s">
        <v>715</v>
      </c>
      <c r="G314" s="148" t="s">
        <v>344</v>
      </c>
      <c r="H314" s="149">
        <v>2</v>
      </c>
      <c r="I314" s="149">
        <v>95</v>
      </c>
      <c r="J314" s="149">
        <f t="shared" si="80"/>
        <v>190</v>
      </c>
      <c r="K314" s="150"/>
      <c r="L314" s="27"/>
      <c r="M314" s="151" t="s">
        <v>1</v>
      </c>
      <c r="N314" s="152" t="s">
        <v>37</v>
      </c>
      <c r="O314" s="153">
        <v>0</v>
      </c>
      <c r="P314" s="153">
        <f t="shared" si="81"/>
        <v>0</v>
      </c>
      <c r="Q314" s="153">
        <v>0</v>
      </c>
      <c r="R314" s="153">
        <f t="shared" si="82"/>
        <v>0</v>
      </c>
      <c r="S314" s="153">
        <v>0</v>
      </c>
      <c r="T314" s="154">
        <f t="shared" si="8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135</v>
      </c>
      <c r="AT314" s="155" t="s">
        <v>131</v>
      </c>
      <c r="AU314" s="155" t="s">
        <v>80</v>
      </c>
      <c r="AY314" s="14" t="s">
        <v>128</v>
      </c>
      <c r="BE314" s="156">
        <f t="shared" si="84"/>
        <v>0</v>
      </c>
      <c r="BF314" s="156">
        <f t="shared" si="85"/>
        <v>190</v>
      </c>
      <c r="BG314" s="156">
        <f t="shared" si="86"/>
        <v>0</v>
      </c>
      <c r="BH314" s="156">
        <f t="shared" si="87"/>
        <v>0</v>
      </c>
      <c r="BI314" s="156">
        <f t="shared" si="88"/>
        <v>0</v>
      </c>
      <c r="BJ314" s="14" t="s">
        <v>80</v>
      </c>
      <c r="BK314" s="157">
        <f t="shared" si="89"/>
        <v>190</v>
      </c>
      <c r="BL314" s="14" t="s">
        <v>135</v>
      </c>
      <c r="BM314" s="155" t="s">
        <v>716</v>
      </c>
    </row>
    <row r="315" spans="1:65" s="2" customFormat="1" ht="19.899999999999999" customHeight="1">
      <c r="A315" s="26"/>
      <c r="B315" s="144"/>
      <c r="C315" s="158" t="s">
        <v>409</v>
      </c>
      <c r="D315" s="158" t="s">
        <v>157</v>
      </c>
      <c r="E315" s="159" t="s">
        <v>717</v>
      </c>
      <c r="F315" s="160" t="s">
        <v>718</v>
      </c>
      <c r="G315" s="161" t="s">
        <v>344</v>
      </c>
      <c r="H315" s="162">
        <v>1</v>
      </c>
      <c r="I315" s="162">
        <v>1550</v>
      </c>
      <c r="J315" s="162">
        <f t="shared" si="80"/>
        <v>1550</v>
      </c>
      <c r="K315" s="163"/>
      <c r="L315" s="164"/>
      <c r="M315" s="165" t="s">
        <v>1</v>
      </c>
      <c r="N315" s="166" t="s">
        <v>37</v>
      </c>
      <c r="O315" s="153">
        <v>0</v>
      </c>
      <c r="P315" s="153">
        <f t="shared" si="81"/>
        <v>0</v>
      </c>
      <c r="Q315" s="153">
        <v>0</v>
      </c>
      <c r="R315" s="153">
        <f t="shared" si="82"/>
        <v>0</v>
      </c>
      <c r="S315" s="153">
        <v>0</v>
      </c>
      <c r="T315" s="154">
        <f t="shared" si="8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145</v>
      </c>
      <c r="AT315" s="155" t="s">
        <v>157</v>
      </c>
      <c r="AU315" s="155" t="s">
        <v>80</v>
      </c>
      <c r="AY315" s="14" t="s">
        <v>128</v>
      </c>
      <c r="BE315" s="156">
        <f t="shared" si="84"/>
        <v>0</v>
      </c>
      <c r="BF315" s="156">
        <f t="shared" si="85"/>
        <v>1550</v>
      </c>
      <c r="BG315" s="156">
        <f t="shared" si="86"/>
        <v>0</v>
      </c>
      <c r="BH315" s="156">
        <f t="shared" si="87"/>
        <v>0</v>
      </c>
      <c r="BI315" s="156">
        <f t="shared" si="88"/>
        <v>0</v>
      </c>
      <c r="BJ315" s="14" t="s">
        <v>80</v>
      </c>
      <c r="BK315" s="157">
        <f t="shared" si="89"/>
        <v>1550</v>
      </c>
      <c r="BL315" s="14" t="s">
        <v>135</v>
      </c>
      <c r="BM315" s="155" t="s">
        <v>719</v>
      </c>
    </row>
    <row r="316" spans="1:65" s="2" customFormat="1" ht="19.899999999999999" customHeight="1">
      <c r="A316" s="26"/>
      <c r="B316" s="144"/>
      <c r="C316" s="158" t="s">
        <v>720</v>
      </c>
      <c r="D316" s="158" t="s">
        <v>157</v>
      </c>
      <c r="E316" s="159" t="s">
        <v>721</v>
      </c>
      <c r="F316" s="160" t="s">
        <v>722</v>
      </c>
      <c r="G316" s="161" t="s">
        <v>344</v>
      </c>
      <c r="H316" s="162">
        <v>1</v>
      </c>
      <c r="I316" s="162">
        <v>1350</v>
      </c>
      <c r="J316" s="162">
        <f t="shared" si="80"/>
        <v>1350</v>
      </c>
      <c r="K316" s="163"/>
      <c r="L316" s="164"/>
      <c r="M316" s="165" t="s">
        <v>1</v>
      </c>
      <c r="N316" s="166" t="s">
        <v>37</v>
      </c>
      <c r="O316" s="153">
        <v>0</v>
      </c>
      <c r="P316" s="153">
        <f t="shared" si="81"/>
        <v>0</v>
      </c>
      <c r="Q316" s="153">
        <v>0</v>
      </c>
      <c r="R316" s="153">
        <f t="shared" si="82"/>
        <v>0</v>
      </c>
      <c r="S316" s="153">
        <v>0</v>
      </c>
      <c r="T316" s="154">
        <f t="shared" si="8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145</v>
      </c>
      <c r="AT316" s="155" t="s">
        <v>157</v>
      </c>
      <c r="AU316" s="155" t="s">
        <v>80</v>
      </c>
      <c r="AY316" s="14" t="s">
        <v>128</v>
      </c>
      <c r="BE316" s="156">
        <f t="shared" si="84"/>
        <v>0</v>
      </c>
      <c r="BF316" s="156">
        <f t="shared" si="85"/>
        <v>1350</v>
      </c>
      <c r="BG316" s="156">
        <f t="shared" si="86"/>
        <v>0</v>
      </c>
      <c r="BH316" s="156">
        <f t="shared" si="87"/>
        <v>0</v>
      </c>
      <c r="BI316" s="156">
        <f t="shared" si="88"/>
        <v>0</v>
      </c>
      <c r="BJ316" s="14" t="s">
        <v>80</v>
      </c>
      <c r="BK316" s="157">
        <f t="shared" si="89"/>
        <v>1350</v>
      </c>
      <c r="BL316" s="14" t="s">
        <v>135</v>
      </c>
      <c r="BM316" s="155" t="s">
        <v>723</v>
      </c>
    </row>
    <row r="317" spans="1:65" s="2" customFormat="1" ht="19.899999999999999" customHeight="1">
      <c r="A317" s="26"/>
      <c r="B317" s="144"/>
      <c r="C317" s="145" t="s">
        <v>412</v>
      </c>
      <c r="D317" s="145" t="s">
        <v>131</v>
      </c>
      <c r="E317" s="146" t="s">
        <v>724</v>
      </c>
      <c r="F317" s="147" t="s">
        <v>725</v>
      </c>
      <c r="G317" s="148" t="s">
        <v>344</v>
      </c>
      <c r="H317" s="149">
        <v>1</v>
      </c>
      <c r="I317" s="149">
        <v>125</v>
      </c>
      <c r="J317" s="149">
        <f t="shared" si="80"/>
        <v>125</v>
      </c>
      <c r="K317" s="150"/>
      <c r="L317" s="27"/>
      <c r="M317" s="151" t="s">
        <v>1</v>
      </c>
      <c r="N317" s="152" t="s">
        <v>37</v>
      </c>
      <c r="O317" s="153">
        <v>0</v>
      </c>
      <c r="P317" s="153">
        <f t="shared" si="81"/>
        <v>0</v>
      </c>
      <c r="Q317" s="153">
        <v>0</v>
      </c>
      <c r="R317" s="153">
        <f t="shared" si="82"/>
        <v>0</v>
      </c>
      <c r="S317" s="153">
        <v>0</v>
      </c>
      <c r="T317" s="154">
        <f t="shared" si="8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135</v>
      </c>
      <c r="AT317" s="155" t="s">
        <v>131</v>
      </c>
      <c r="AU317" s="155" t="s">
        <v>80</v>
      </c>
      <c r="AY317" s="14" t="s">
        <v>128</v>
      </c>
      <c r="BE317" s="156">
        <f t="shared" si="84"/>
        <v>0</v>
      </c>
      <c r="BF317" s="156">
        <f t="shared" si="85"/>
        <v>125</v>
      </c>
      <c r="BG317" s="156">
        <f t="shared" si="86"/>
        <v>0</v>
      </c>
      <c r="BH317" s="156">
        <f t="shared" si="87"/>
        <v>0</v>
      </c>
      <c r="BI317" s="156">
        <f t="shared" si="88"/>
        <v>0</v>
      </c>
      <c r="BJ317" s="14" t="s">
        <v>80</v>
      </c>
      <c r="BK317" s="157">
        <f t="shared" si="89"/>
        <v>125</v>
      </c>
      <c r="BL317" s="14" t="s">
        <v>135</v>
      </c>
      <c r="BM317" s="155" t="s">
        <v>726</v>
      </c>
    </row>
    <row r="318" spans="1:65" s="2" customFormat="1" ht="22.15" customHeight="1">
      <c r="A318" s="26"/>
      <c r="B318" s="144"/>
      <c r="C318" s="158" t="s">
        <v>727</v>
      </c>
      <c r="D318" s="158" t="s">
        <v>157</v>
      </c>
      <c r="E318" s="159" t="s">
        <v>728</v>
      </c>
      <c r="F318" s="160" t="s">
        <v>729</v>
      </c>
      <c r="G318" s="161" t="s">
        <v>344</v>
      </c>
      <c r="H318" s="162">
        <v>1</v>
      </c>
      <c r="I318" s="162">
        <v>2250</v>
      </c>
      <c r="J318" s="162">
        <f t="shared" si="80"/>
        <v>2250</v>
      </c>
      <c r="K318" s="163"/>
      <c r="L318" s="164"/>
      <c r="M318" s="165" t="s">
        <v>1</v>
      </c>
      <c r="N318" s="166" t="s">
        <v>37</v>
      </c>
      <c r="O318" s="153">
        <v>0</v>
      </c>
      <c r="P318" s="153">
        <f t="shared" si="81"/>
        <v>0</v>
      </c>
      <c r="Q318" s="153">
        <v>0</v>
      </c>
      <c r="R318" s="153">
        <f t="shared" si="82"/>
        <v>0</v>
      </c>
      <c r="S318" s="153">
        <v>0</v>
      </c>
      <c r="T318" s="154">
        <f t="shared" si="8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145</v>
      </c>
      <c r="AT318" s="155" t="s">
        <v>157</v>
      </c>
      <c r="AU318" s="155" t="s">
        <v>80</v>
      </c>
      <c r="AY318" s="14" t="s">
        <v>128</v>
      </c>
      <c r="BE318" s="156">
        <f t="shared" si="84"/>
        <v>0</v>
      </c>
      <c r="BF318" s="156">
        <f t="shared" si="85"/>
        <v>2250</v>
      </c>
      <c r="BG318" s="156">
        <f t="shared" si="86"/>
        <v>0</v>
      </c>
      <c r="BH318" s="156">
        <f t="shared" si="87"/>
        <v>0</v>
      </c>
      <c r="BI318" s="156">
        <f t="shared" si="88"/>
        <v>0</v>
      </c>
      <c r="BJ318" s="14" t="s">
        <v>80</v>
      </c>
      <c r="BK318" s="157">
        <f t="shared" si="89"/>
        <v>2250</v>
      </c>
      <c r="BL318" s="14" t="s">
        <v>135</v>
      </c>
      <c r="BM318" s="155" t="s">
        <v>730</v>
      </c>
    </row>
    <row r="319" spans="1:65" s="2" customFormat="1" ht="22.15" customHeight="1">
      <c r="A319" s="26"/>
      <c r="B319" s="144"/>
      <c r="C319" s="145" t="s">
        <v>416</v>
      </c>
      <c r="D319" s="145" t="s">
        <v>131</v>
      </c>
      <c r="E319" s="146" t="s">
        <v>731</v>
      </c>
      <c r="F319" s="147" t="s">
        <v>732</v>
      </c>
      <c r="G319" s="148" t="s">
        <v>344</v>
      </c>
      <c r="H319" s="149">
        <v>42</v>
      </c>
      <c r="I319" s="149">
        <v>5.5</v>
      </c>
      <c r="J319" s="149">
        <f t="shared" si="80"/>
        <v>231</v>
      </c>
      <c r="K319" s="150"/>
      <c r="L319" s="27"/>
      <c r="M319" s="151" t="s">
        <v>1</v>
      </c>
      <c r="N319" s="152" t="s">
        <v>37</v>
      </c>
      <c r="O319" s="153">
        <v>0</v>
      </c>
      <c r="P319" s="153">
        <f t="shared" si="81"/>
        <v>0</v>
      </c>
      <c r="Q319" s="153">
        <v>0</v>
      </c>
      <c r="R319" s="153">
        <f t="shared" si="82"/>
        <v>0</v>
      </c>
      <c r="S319" s="153">
        <v>0</v>
      </c>
      <c r="T319" s="154">
        <f t="shared" si="8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135</v>
      </c>
      <c r="AT319" s="155" t="s">
        <v>131</v>
      </c>
      <c r="AU319" s="155" t="s">
        <v>80</v>
      </c>
      <c r="AY319" s="14" t="s">
        <v>128</v>
      </c>
      <c r="BE319" s="156">
        <f t="shared" si="84"/>
        <v>0</v>
      </c>
      <c r="BF319" s="156">
        <f t="shared" si="85"/>
        <v>231</v>
      </c>
      <c r="BG319" s="156">
        <f t="shared" si="86"/>
        <v>0</v>
      </c>
      <c r="BH319" s="156">
        <f t="shared" si="87"/>
        <v>0</v>
      </c>
      <c r="BI319" s="156">
        <f t="shared" si="88"/>
        <v>0</v>
      </c>
      <c r="BJ319" s="14" t="s">
        <v>80</v>
      </c>
      <c r="BK319" s="157">
        <f t="shared" si="89"/>
        <v>231</v>
      </c>
      <c r="BL319" s="14" t="s">
        <v>135</v>
      </c>
      <c r="BM319" s="155" t="s">
        <v>733</v>
      </c>
    </row>
    <row r="320" spans="1:65" s="2" customFormat="1" ht="22.15" customHeight="1">
      <c r="A320" s="26"/>
      <c r="B320" s="144"/>
      <c r="C320" s="158" t="s">
        <v>734</v>
      </c>
      <c r="D320" s="158" t="s">
        <v>157</v>
      </c>
      <c r="E320" s="159" t="s">
        <v>735</v>
      </c>
      <c r="F320" s="160" t="s">
        <v>736</v>
      </c>
      <c r="G320" s="161" t="s">
        <v>344</v>
      </c>
      <c r="H320" s="162">
        <v>33</v>
      </c>
      <c r="I320" s="162">
        <v>65</v>
      </c>
      <c r="J320" s="162">
        <f t="shared" si="80"/>
        <v>2145</v>
      </c>
      <c r="K320" s="163"/>
      <c r="L320" s="164"/>
      <c r="M320" s="165" t="s">
        <v>1</v>
      </c>
      <c r="N320" s="166" t="s">
        <v>37</v>
      </c>
      <c r="O320" s="153">
        <v>0</v>
      </c>
      <c r="P320" s="153">
        <f t="shared" si="81"/>
        <v>0</v>
      </c>
      <c r="Q320" s="153">
        <v>0</v>
      </c>
      <c r="R320" s="153">
        <f t="shared" si="82"/>
        <v>0</v>
      </c>
      <c r="S320" s="153">
        <v>0</v>
      </c>
      <c r="T320" s="154">
        <f t="shared" si="8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5" t="s">
        <v>145</v>
      </c>
      <c r="AT320" s="155" t="s">
        <v>157</v>
      </c>
      <c r="AU320" s="155" t="s">
        <v>80</v>
      </c>
      <c r="AY320" s="14" t="s">
        <v>128</v>
      </c>
      <c r="BE320" s="156">
        <f t="shared" si="84"/>
        <v>0</v>
      </c>
      <c r="BF320" s="156">
        <f t="shared" si="85"/>
        <v>2145</v>
      </c>
      <c r="BG320" s="156">
        <f t="shared" si="86"/>
        <v>0</v>
      </c>
      <c r="BH320" s="156">
        <f t="shared" si="87"/>
        <v>0</v>
      </c>
      <c r="BI320" s="156">
        <f t="shared" si="88"/>
        <v>0</v>
      </c>
      <c r="BJ320" s="14" t="s">
        <v>80</v>
      </c>
      <c r="BK320" s="157">
        <f t="shared" si="89"/>
        <v>2145</v>
      </c>
      <c r="BL320" s="14" t="s">
        <v>135</v>
      </c>
      <c r="BM320" s="155" t="s">
        <v>737</v>
      </c>
    </row>
    <row r="321" spans="1:65" s="2" customFormat="1" ht="22.15" customHeight="1">
      <c r="A321" s="26"/>
      <c r="B321" s="144"/>
      <c r="C321" s="158" t="s">
        <v>419</v>
      </c>
      <c r="D321" s="158" t="s">
        <v>157</v>
      </c>
      <c r="E321" s="159" t="s">
        <v>738</v>
      </c>
      <c r="F321" s="160" t="s">
        <v>739</v>
      </c>
      <c r="G321" s="161" t="s">
        <v>344</v>
      </c>
      <c r="H321" s="162">
        <v>7</v>
      </c>
      <c r="I321" s="162">
        <v>65</v>
      </c>
      <c r="J321" s="162">
        <f t="shared" si="80"/>
        <v>455</v>
      </c>
      <c r="K321" s="163"/>
      <c r="L321" s="164"/>
      <c r="M321" s="165" t="s">
        <v>1</v>
      </c>
      <c r="N321" s="166" t="s">
        <v>37</v>
      </c>
      <c r="O321" s="153">
        <v>0</v>
      </c>
      <c r="P321" s="153">
        <f t="shared" si="81"/>
        <v>0</v>
      </c>
      <c r="Q321" s="153">
        <v>0</v>
      </c>
      <c r="R321" s="153">
        <f t="shared" si="82"/>
        <v>0</v>
      </c>
      <c r="S321" s="153">
        <v>0</v>
      </c>
      <c r="T321" s="154">
        <f t="shared" si="8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145</v>
      </c>
      <c r="AT321" s="155" t="s">
        <v>157</v>
      </c>
      <c r="AU321" s="155" t="s">
        <v>80</v>
      </c>
      <c r="AY321" s="14" t="s">
        <v>128</v>
      </c>
      <c r="BE321" s="156">
        <f t="shared" si="84"/>
        <v>0</v>
      </c>
      <c r="BF321" s="156">
        <f t="shared" si="85"/>
        <v>455</v>
      </c>
      <c r="BG321" s="156">
        <f t="shared" si="86"/>
        <v>0</v>
      </c>
      <c r="BH321" s="156">
        <f t="shared" si="87"/>
        <v>0</v>
      </c>
      <c r="BI321" s="156">
        <f t="shared" si="88"/>
        <v>0</v>
      </c>
      <c r="BJ321" s="14" t="s">
        <v>80</v>
      </c>
      <c r="BK321" s="157">
        <f t="shared" si="89"/>
        <v>455</v>
      </c>
      <c r="BL321" s="14" t="s">
        <v>135</v>
      </c>
      <c r="BM321" s="155" t="s">
        <v>740</v>
      </c>
    </row>
    <row r="322" spans="1:65" s="2" customFormat="1" ht="22.15" customHeight="1">
      <c r="A322" s="26"/>
      <c r="B322" s="144"/>
      <c r="C322" s="158" t="s">
        <v>741</v>
      </c>
      <c r="D322" s="158" t="s">
        <v>157</v>
      </c>
      <c r="E322" s="159" t="s">
        <v>742</v>
      </c>
      <c r="F322" s="160" t="s">
        <v>743</v>
      </c>
      <c r="G322" s="161" t="s">
        <v>344</v>
      </c>
      <c r="H322" s="162">
        <v>2</v>
      </c>
      <c r="I322" s="162">
        <v>65</v>
      </c>
      <c r="J322" s="162">
        <f t="shared" si="80"/>
        <v>130</v>
      </c>
      <c r="K322" s="163"/>
      <c r="L322" s="164"/>
      <c r="M322" s="165" t="s">
        <v>1</v>
      </c>
      <c r="N322" s="166" t="s">
        <v>37</v>
      </c>
      <c r="O322" s="153">
        <v>0</v>
      </c>
      <c r="P322" s="153">
        <f t="shared" si="81"/>
        <v>0</v>
      </c>
      <c r="Q322" s="153">
        <v>0</v>
      </c>
      <c r="R322" s="153">
        <f t="shared" si="82"/>
        <v>0</v>
      </c>
      <c r="S322" s="153">
        <v>0</v>
      </c>
      <c r="T322" s="154">
        <f t="shared" si="8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145</v>
      </c>
      <c r="AT322" s="155" t="s">
        <v>157</v>
      </c>
      <c r="AU322" s="155" t="s">
        <v>80</v>
      </c>
      <c r="AY322" s="14" t="s">
        <v>128</v>
      </c>
      <c r="BE322" s="156">
        <f t="shared" si="84"/>
        <v>0</v>
      </c>
      <c r="BF322" s="156">
        <f t="shared" si="85"/>
        <v>130</v>
      </c>
      <c r="BG322" s="156">
        <f t="shared" si="86"/>
        <v>0</v>
      </c>
      <c r="BH322" s="156">
        <f t="shared" si="87"/>
        <v>0</v>
      </c>
      <c r="BI322" s="156">
        <f t="shared" si="88"/>
        <v>0</v>
      </c>
      <c r="BJ322" s="14" t="s">
        <v>80</v>
      </c>
      <c r="BK322" s="157">
        <f t="shared" si="89"/>
        <v>130</v>
      </c>
      <c r="BL322" s="14" t="s">
        <v>135</v>
      </c>
      <c r="BM322" s="155" t="s">
        <v>744</v>
      </c>
    </row>
    <row r="323" spans="1:65" s="2" customFormat="1" ht="22.15" customHeight="1">
      <c r="A323" s="26"/>
      <c r="B323" s="144"/>
      <c r="C323" s="145" t="s">
        <v>423</v>
      </c>
      <c r="D323" s="145" t="s">
        <v>131</v>
      </c>
      <c r="E323" s="146" t="s">
        <v>745</v>
      </c>
      <c r="F323" s="147" t="s">
        <v>746</v>
      </c>
      <c r="G323" s="148" t="s">
        <v>344</v>
      </c>
      <c r="H323" s="149">
        <v>4</v>
      </c>
      <c r="I323" s="149">
        <v>9.5</v>
      </c>
      <c r="J323" s="149">
        <f t="shared" si="80"/>
        <v>38</v>
      </c>
      <c r="K323" s="150"/>
      <c r="L323" s="27"/>
      <c r="M323" s="151" t="s">
        <v>1</v>
      </c>
      <c r="N323" s="152" t="s">
        <v>37</v>
      </c>
      <c r="O323" s="153">
        <v>0</v>
      </c>
      <c r="P323" s="153">
        <f t="shared" si="81"/>
        <v>0</v>
      </c>
      <c r="Q323" s="153">
        <v>0</v>
      </c>
      <c r="R323" s="153">
        <f t="shared" si="82"/>
        <v>0</v>
      </c>
      <c r="S323" s="153">
        <v>0</v>
      </c>
      <c r="T323" s="154">
        <f t="shared" si="8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135</v>
      </c>
      <c r="AT323" s="155" t="s">
        <v>131</v>
      </c>
      <c r="AU323" s="155" t="s">
        <v>80</v>
      </c>
      <c r="AY323" s="14" t="s">
        <v>128</v>
      </c>
      <c r="BE323" s="156">
        <f t="shared" si="84"/>
        <v>0</v>
      </c>
      <c r="BF323" s="156">
        <f t="shared" si="85"/>
        <v>38</v>
      </c>
      <c r="BG323" s="156">
        <f t="shared" si="86"/>
        <v>0</v>
      </c>
      <c r="BH323" s="156">
        <f t="shared" si="87"/>
        <v>0</v>
      </c>
      <c r="BI323" s="156">
        <f t="shared" si="88"/>
        <v>0</v>
      </c>
      <c r="BJ323" s="14" t="s">
        <v>80</v>
      </c>
      <c r="BK323" s="157">
        <f t="shared" si="89"/>
        <v>38</v>
      </c>
      <c r="BL323" s="14" t="s">
        <v>135</v>
      </c>
      <c r="BM323" s="155" t="s">
        <v>747</v>
      </c>
    </row>
    <row r="324" spans="1:65" s="2" customFormat="1" ht="22.15" customHeight="1">
      <c r="A324" s="26"/>
      <c r="B324" s="144"/>
      <c r="C324" s="158" t="s">
        <v>748</v>
      </c>
      <c r="D324" s="158" t="s">
        <v>157</v>
      </c>
      <c r="E324" s="159" t="s">
        <v>749</v>
      </c>
      <c r="F324" s="160" t="s">
        <v>750</v>
      </c>
      <c r="G324" s="161" t="s">
        <v>344</v>
      </c>
      <c r="H324" s="162">
        <v>4</v>
      </c>
      <c r="I324" s="162">
        <v>125</v>
      </c>
      <c r="J324" s="162">
        <f t="shared" si="80"/>
        <v>500</v>
      </c>
      <c r="K324" s="163"/>
      <c r="L324" s="164"/>
      <c r="M324" s="165" t="s">
        <v>1</v>
      </c>
      <c r="N324" s="166" t="s">
        <v>37</v>
      </c>
      <c r="O324" s="153">
        <v>0</v>
      </c>
      <c r="P324" s="153">
        <f t="shared" si="81"/>
        <v>0</v>
      </c>
      <c r="Q324" s="153">
        <v>0</v>
      </c>
      <c r="R324" s="153">
        <f t="shared" si="82"/>
        <v>0</v>
      </c>
      <c r="S324" s="153">
        <v>0</v>
      </c>
      <c r="T324" s="154">
        <f t="shared" si="8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145</v>
      </c>
      <c r="AT324" s="155" t="s">
        <v>157</v>
      </c>
      <c r="AU324" s="155" t="s">
        <v>80</v>
      </c>
      <c r="AY324" s="14" t="s">
        <v>128</v>
      </c>
      <c r="BE324" s="156">
        <f t="shared" si="84"/>
        <v>0</v>
      </c>
      <c r="BF324" s="156">
        <f t="shared" si="85"/>
        <v>500</v>
      </c>
      <c r="BG324" s="156">
        <f t="shared" si="86"/>
        <v>0</v>
      </c>
      <c r="BH324" s="156">
        <f t="shared" si="87"/>
        <v>0</v>
      </c>
      <c r="BI324" s="156">
        <f t="shared" si="88"/>
        <v>0</v>
      </c>
      <c r="BJ324" s="14" t="s">
        <v>80</v>
      </c>
      <c r="BK324" s="157">
        <f t="shared" si="89"/>
        <v>500</v>
      </c>
      <c r="BL324" s="14" t="s">
        <v>135</v>
      </c>
      <c r="BM324" s="155" t="s">
        <v>751</v>
      </c>
    </row>
    <row r="325" spans="1:65" s="2" customFormat="1" ht="22.15" customHeight="1">
      <c r="A325" s="26"/>
      <c r="B325" s="144"/>
      <c r="C325" s="145" t="s">
        <v>426</v>
      </c>
      <c r="D325" s="145" t="s">
        <v>131</v>
      </c>
      <c r="E325" s="146" t="s">
        <v>752</v>
      </c>
      <c r="F325" s="147" t="s">
        <v>753</v>
      </c>
      <c r="G325" s="148" t="s">
        <v>344</v>
      </c>
      <c r="H325" s="149">
        <v>41</v>
      </c>
      <c r="I325" s="149">
        <v>1.1499999999999999</v>
      </c>
      <c r="J325" s="149">
        <f t="shared" si="80"/>
        <v>47.15</v>
      </c>
      <c r="K325" s="150"/>
      <c r="L325" s="27"/>
      <c r="M325" s="151" t="s">
        <v>1</v>
      </c>
      <c r="N325" s="152" t="s">
        <v>37</v>
      </c>
      <c r="O325" s="153">
        <v>0</v>
      </c>
      <c r="P325" s="153">
        <f t="shared" si="81"/>
        <v>0</v>
      </c>
      <c r="Q325" s="153">
        <v>0</v>
      </c>
      <c r="R325" s="153">
        <f t="shared" si="82"/>
        <v>0</v>
      </c>
      <c r="S325" s="153">
        <v>0</v>
      </c>
      <c r="T325" s="154">
        <f t="shared" si="8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135</v>
      </c>
      <c r="AT325" s="155" t="s">
        <v>131</v>
      </c>
      <c r="AU325" s="155" t="s">
        <v>80</v>
      </c>
      <c r="AY325" s="14" t="s">
        <v>128</v>
      </c>
      <c r="BE325" s="156">
        <f t="shared" si="84"/>
        <v>0</v>
      </c>
      <c r="BF325" s="156">
        <f t="shared" si="85"/>
        <v>47.15</v>
      </c>
      <c r="BG325" s="156">
        <f t="shared" si="86"/>
        <v>0</v>
      </c>
      <c r="BH325" s="156">
        <f t="shared" si="87"/>
        <v>0</v>
      </c>
      <c r="BI325" s="156">
        <f t="shared" si="88"/>
        <v>0</v>
      </c>
      <c r="BJ325" s="14" t="s">
        <v>80</v>
      </c>
      <c r="BK325" s="157">
        <f t="shared" si="89"/>
        <v>47.15</v>
      </c>
      <c r="BL325" s="14" t="s">
        <v>135</v>
      </c>
      <c r="BM325" s="155" t="s">
        <v>754</v>
      </c>
    </row>
    <row r="326" spans="1:65" s="2" customFormat="1" ht="22.15" customHeight="1">
      <c r="A326" s="26"/>
      <c r="B326" s="144"/>
      <c r="C326" s="145" t="s">
        <v>755</v>
      </c>
      <c r="D326" s="145" t="s">
        <v>131</v>
      </c>
      <c r="E326" s="146" t="s">
        <v>756</v>
      </c>
      <c r="F326" s="147" t="s">
        <v>757</v>
      </c>
      <c r="G326" s="148" t="s">
        <v>344</v>
      </c>
      <c r="H326" s="149">
        <v>1</v>
      </c>
      <c r="I326" s="149">
        <v>1.75</v>
      </c>
      <c r="J326" s="149">
        <f t="shared" si="80"/>
        <v>1.75</v>
      </c>
      <c r="K326" s="150"/>
      <c r="L326" s="27"/>
      <c r="M326" s="151" t="s">
        <v>1</v>
      </c>
      <c r="N326" s="152" t="s">
        <v>37</v>
      </c>
      <c r="O326" s="153">
        <v>0</v>
      </c>
      <c r="P326" s="153">
        <f t="shared" si="81"/>
        <v>0</v>
      </c>
      <c r="Q326" s="153">
        <v>0</v>
      </c>
      <c r="R326" s="153">
        <f t="shared" si="82"/>
        <v>0</v>
      </c>
      <c r="S326" s="153">
        <v>0</v>
      </c>
      <c r="T326" s="154">
        <f t="shared" si="8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5" t="s">
        <v>135</v>
      </c>
      <c r="AT326" s="155" t="s">
        <v>131</v>
      </c>
      <c r="AU326" s="155" t="s">
        <v>80</v>
      </c>
      <c r="AY326" s="14" t="s">
        <v>128</v>
      </c>
      <c r="BE326" s="156">
        <f t="shared" si="84"/>
        <v>0</v>
      </c>
      <c r="BF326" s="156">
        <f t="shared" si="85"/>
        <v>1.75</v>
      </c>
      <c r="BG326" s="156">
        <f t="shared" si="86"/>
        <v>0</v>
      </c>
      <c r="BH326" s="156">
        <f t="shared" si="87"/>
        <v>0</v>
      </c>
      <c r="BI326" s="156">
        <f t="shared" si="88"/>
        <v>0</v>
      </c>
      <c r="BJ326" s="14" t="s">
        <v>80</v>
      </c>
      <c r="BK326" s="157">
        <f t="shared" si="89"/>
        <v>1.75</v>
      </c>
      <c r="BL326" s="14" t="s">
        <v>135</v>
      </c>
      <c r="BM326" s="155" t="s">
        <v>758</v>
      </c>
    </row>
    <row r="327" spans="1:65" s="2" customFormat="1" ht="22.15" customHeight="1">
      <c r="A327" s="26"/>
      <c r="B327" s="144"/>
      <c r="C327" s="145" t="s">
        <v>430</v>
      </c>
      <c r="D327" s="145" t="s">
        <v>131</v>
      </c>
      <c r="E327" s="146" t="s">
        <v>759</v>
      </c>
      <c r="F327" s="147" t="s">
        <v>760</v>
      </c>
      <c r="G327" s="148" t="s">
        <v>134</v>
      </c>
      <c r="H327" s="149">
        <v>166.047</v>
      </c>
      <c r="I327" s="149">
        <v>6.16</v>
      </c>
      <c r="J327" s="149">
        <f t="shared" si="80"/>
        <v>1022.85</v>
      </c>
      <c r="K327" s="150"/>
      <c r="L327" s="27"/>
      <c r="M327" s="151" t="s">
        <v>1</v>
      </c>
      <c r="N327" s="152" t="s">
        <v>37</v>
      </c>
      <c r="O327" s="153">
        <v>0</v>
      </c>
      <c r="P327" s="153">
        <f t="shared" si="81"/>
        <v>0</v>
      </c>
      <c r="Q327" s="153">
        <v>0</v>
      </c>
      <c r="R327" s="153">
        <f t="shared" si="82"/>
        <v>0</v>
      </c>
      <c r="S327" s="153">
        <v>0</v>
      </c>
      <c r="T327" s="154">
        <f t="shared" si="8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135</v>
      </c>
      <c r="AT327" s="155" t="s">
        <v>131</v>
      </c>
      <c r="AU327" s="155" t="s">
        <v>80</v>
      </c>
      <c r="AY327" s="14" t="s">
        <v>128</v>
      </c>
      <c r="BE327" s="156">
        <f t="shared" si="84"/>
        <v>0</v>
      </c>
      <c r="BF327" s="156">
        <f t="shared" si="85"/>
        <v>1022.85</v>
      </c>
      <c r="BG327" s="156">
        <f t="shared" si="86"/>
        <v>0</v>
      </c>
      <c r="BH327" s="156">
        <f t="shared" si="87"/>
        <v>0</v>
      </c>
      <c r="BI327" s="156">
        <f t="shared" si="88"/>
        <v>0</v>
      </c>
      <c r="BJ327" s="14" t="s">
        <v>80</v>
      </c>
      <c r="BK327" s="157">
        <f t="shared" si="89"/>
        <v>1022.85</v>
      </c>
      <c r="BL327" s="14" t="s">
        <v>135</v>
      </c>
      <c r="BM327" s="155" t="s">
        <v>761</v>
      </c>
    </row>
    <row r="328" spans="1:65" s="2" customFormat="1" ht="22.15" customHeight="1">
      <c r="A328" s="26"/>
      <c r="B328" s="144"/>
      <c r="C328" s="145" t="s">
        <v>762</v>
      </c>
      <c r="D328" s="145" t="s">
        <v>131</v>
      </c>
      <c r="E328" s="146" t="s">
        <v>763</v>
      </c>
      <c r="F328" s="147" t="s">
        <v>764</v>
      </c>
      <c r="G328" s="148" t="s">
        <v>134</v>
      </c>
      <c r="H328" s="149">
        <v>166.047</v>
      </c>
      <c r="I328" s="149">
        <v>1.05</v>
      </c>
      <c r="J328" s="149">
        <f t="shared" si="80"/>
        <v>174.34899999999999</v>
      </c>
      <c r="K328" s="150"/>
      <c r="L328" s="27"/>
      <c r="M328" s="151" t="s">
        <v>1</v>
      </c>
      <c r="N328" s="152" t="s">
        <v>37</v>
      </c>
      <c r="O328" s="153">
        <v>0</v>
      </c>
      <c r="P328" s="153">
        <f t="shared" si="81"/>
        <v>0</v>
      </c>
      <c r="Q328" s="153">
        <v>0</v>
      </c>
      <c r="R328" s="153">
        <f t="shared" si="82"/>
        <v>0</v>
      </c>
      <c r="S328" s="153">
        <v>0</v>
      </c>
      <c r="T328" s="154">
        <f t="shared" si="8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135</v>
      </c>
      <c r="AT328" s="155" t="s">
        <v>131</v>
      </c>
      <c r="AU328" s="155" t="s">
        <v>80</v>
      </c>
      <c r="AY328" s="14" t="s">
        <v>128</v>
      </c>
      <c r="BE328" s="156">
        <f t="shared" si="84"/>
        <v>0</v>
      </c>
      <c r="BF328" s="156">
        <f t="shared" si="85"/>
        <v>174.34899999999999</v>
      </c>
      <c r="BG328" s="156">
        <f t="shared" si="86"/>
        <v>0</v>
      </c>
      <c r="BH328" s="156">
        <f t="shared" si="87"/>
        <v>0</v>
      </c>
      <c r="BI328" s="156">
        <f t="shared" si="88"/>
        <v>0</v>
      </c>
      <c r="BJ328" s="14" t="s">
        <v>80</v>
      </c>
      <c r="BK328" s="157">
        <f t="shared" si="89"/>
        <v>174.34899999999999</v>
      </c>
      <c r="BL328" s="14" t="s">
        <v>135</v>
      </c>
      <c r="BM328" s="155" t="s">
        <v>765</v>
      </c>
    </row>
    <row r="329" spans="1:65" s="2" customFormat="1" ht="22.15" customHeight="1">
      <c r="A329" s="26"/>
      <c r="B329" s="144"/>
      <c r="C329" s="145" t="s">
        <v>434</v>
      </c>
      <c r="D329" s="145" t="s">
        <v>131</v>
      </c>
      <c r="E329" s="146" t="s">
        <v>766</v>
      </c>
      <c r="F329" s="147" t="s">
        <v>767</v>
      </c>
      <c r="G329" s="148" t="s">
        <v>134</v>
      </c>
      <c r="H329" s="149">
        <v>88.715000000000003</v>
      </c>
      <c r="I329" s="149">
        <v>6.75</v>
      </c>
      <c r="J329" s="149">
        <f t="shared" si="80"/>
        <v>598.82600000000002</v>
      </c>
      <c r="K329" s="150"/>
      <c r="L329" s="27"/>
      <c r="M329" s="151" t="s">
        <v>1</v>
      </c>
      <c r="N329" s="152" t="s">
        <v>37</v>
      </c>
      <c r="O329" s="153">
        <v>0</v>
      </c>
      <c r="P329" s="153">
        <f t="shared" si="81"/>
        <v>0</v>
      </c>
      <c r="Q329" s="153">
        <v>0</v>
      </c>
      <c r="R329" s="153">
        <f t="shared" si="82"/>
        <v>0</v>
      </c>
      <c r="S329" s="153">
        <v>0</v>
      </c>
      <c r="T329" s="154">
        <f t="shared" si="8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5" t="s">
        <v>135</v>
      </c>
      <c r="AT329" s="155" t="s">
        <v>131</v>
      </c>
      <c r="AU329" s="155" t="s">
        <v>80</v>
      </c>
      <c r="AY329" s="14" t="s">
        <v>128</v>
      </c>
      <c r="BE329" s="156">
        <f t="shared" si="84"/>
        <v>0</v>
      </c>
      <c r="BF329" s="156">
        <f t="shared" si="85"/>
        <v>598.82600000000002</v>
      </c>
      <c r="BG329" s="156">
        <f t="shared" si="86"/>
        <v>0</v>
      </c>
      <c r="BH329" s="156">
        <f t="shared" si="87"/>
        <v>0</v>
      </c>
      <c r="BI329" s="156">
        <f t="shared" si="88"/>
        <v>0</v>
      </c>
      <c r="BJ329" s="14" t="s">
        <v>80</v>
      </c>
      <c r="BK329" s="157">
        <f t="shared" si="89"/>
        <v>598.82600000000002</v>
      </c>
      <c r="BL329" s="14" t="s">
        <v>135</v>
      </c>
      <c r="BM329" s="155" t="s">
        <v>768</v>
      </c>
    </row>
    <row r="330" spans="1:65" s="2" customFormat="1" ht="22.15" customHeight="1">
      <c r="A330" s="26"/>
      <c r="B330" s="144"/>
      <c r="C330" s="145" t="s">
        <v>769</v>
      </c>
      <c r="D330" s="145" t="s">
        <v>131</v>
      </c>
      <c r="E330" s="146" t="s">
        <v>770</v>
      </c>
      <c r="F330" s="147" t="s">
        <v>771</v>
      </c>
      <c r="G330" s="148" t="s">
        <v>134</v>
      </c>
      <c r="H330" s="149">
        <v>88.715000000000003</v>
      </c>
      <c r="I330" s="149">
        <v>1.01</v>
      </c>
      <c r="J330" s="149">
        <f t="shared" si="80"/>
        <v>89.602000000000004</v>
      </c>
      <c r="K330" s="150"/>
      <c r="L330" s="27"/>
      <c r="M330" s="151" t="s">
        <v>1</v>
      </c>
      <c r="N330" s="152" t="s">
        <v>37</v>
      </c>
      <c r="O330" s="153">
        <v>0</v>
      </c>
      <c r="P330" s="153">
        <f t="shared" si="81"/>
        <v>0</v>
      </c>
      <c r="Q330" s="153">
        <v>0</v>
      </c>
      <c r="R330" s="153">
        <f t="shared" si="82"/>
        <v>0</v>
      </c>
      <c r="S330" s="153">
        <v>0</v>
      </c>
      <c r="T330" s="154">
        <f t="shared" si="8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5" t="s">
        <v>135</v>
      </c>
      <c r="AT330" s="155" t="s">
        <v>131</v>
      </c>
      <c r="AU330" s="155" t="s">
        <v>80</v>
      </c>
      <c r="AY330" s="14" t="s">
        <v>128</v>
      </c>
      <c r="BE330" s="156">
        <f t="shared" si="84"/>
        <v>0</v>
      </c>
      <c r="BF330" s="156">
        <f t="shared" si="85"/>
        <v>89.602000000000004</v>
      </c>
      <c r="BG330" s="156">
        <f t="shared" si="86"/>
        <v>0</v>
      </c>
      <c r="BH330" s="156">
        <f t="shared" si="87"/>
        <v>0</v>
      </c>
      <c r="BI330" s="156">
        <f t="shared" si="88"/>
        <v>0</v>
      </c>
      <c r="BJ330" s="14" t="s">
        <v>80</v>
      </c>
      <c r="BK330" s="157">
        <f t="shared" si="89"/>
        <v>89.602000000000004</v>
      </c>
      <c r="BL330" s="14" t="s">
        <v>135</v>
      </c>
      <c r="BM330" s="155" t="s">
        <v>772</v>
      </c>
    </row>
    <row r="331" spans="1:65" s="2" customFormat="1" ht="22.15" customHeight="1">
      <c r="A331" s="26"/>
      <c r="B331" s="144"/>
      <c r="C331" s="145" t="s">
        <v>441</v>
      </c>
      <c r="D331" s="145" t="s">
        <v>131</v>
      </c>
      <c r="E331" s="146" t="s">
        <v>773</v>
      </c>
      <c r="F331" s="147" t="s">
        <v>774</v>
      </c>
      <c r="G331" s="148" t="s">
        <v>160</v>
      </c>
      <c r="H331" s="149">
        <v>2.6309999999999998</v>
      </c>
      <c r="I331" s="149">
        <v>31.094999999999999</v>
      </c>
      <c r="J331" s="149">
        <f t="shared" si="80"/>
        <v>81.811000000000007</v>
      </c>
      <c r="K331" s="150"/>
      <c r="L331" s="27"/>
      <c r="M331" s="151" t="s">
        <v>1</v>
      </c>
      <c r="N331" s="152" t="s">
        <v>37</v>
      </c>
      <c r="O331" s="153">
        <v>0</v>
      </c>
      <c r="P331" s="153">
        <f t="shared" si="81"/>
        <v>0</v>
      </c>
      <c r="Q331" s="153">
        <v>0</v>
      </c>
      <c r="R331" s="153">
        <f t="shared" si="82"/>
        <v>0</v>
      </c>
      <c r="S331" s="153">
        <v>0</v>
      </c>
      <c r="T331" s="154">
        <f t="shared" si="8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135</v>
      </c>
      <c r="AT331" s="155" t="s">
        <v>131</v>
      </c>
      <c r="AU331" s="155" t="s">
        <v>80</v>
      </c>
      <c r="AY331" s="14" t="s">
        <v>128</v>
      </c>
      <c r="BE331" s="156">
        <f t="shared" si="84"/>
        <v>0</v>
      </c>
      <c r="BF331" s="156">
        <f t="shared" si="85"/>
        <v>81.811000000000007</v>
      </c>
      <c r="BG331" s="156">
        <f t="shared" si="86"/>
        <v>0</v>
      </c>
      <c r="BH331" s="156">
        <f t="shared" si="87"/>
        <v>0</v>
      </c>
      <c r="BI331" s="156">
        <f t="shared" si="88"/>
        <v>0</v>
      </c>
      <c r="BJ331" s="14" t="s">
        <v>80</v>
      </c>
      <c r="BK331" s="157">
        <f t="shared" si="89"/>
        <v>81.811000000000007</v>
      </c>
      <c r="BL331" s="14" t="s">
        <v>135</v>
      </c>
      <c r="BM331" s="155" t="s">
        <v>775</v>
      </c>
    </row>
    <row r="332" spans="1:65" s="12" customFormat="1" ht="22.9" customHeight="1">
      <c r="B332" s="132"/>
      <c r="D332" s="133" t="s">
        <v>70</v>
      </c>
      <c r="E332" s="142" t="s">
        <v>776</v>
      </c>
      <c r="F332" s="142" t="s">
        <v>777</v>
      </c>
      <c r="J332" s="143">
        <f>BK332</f>
        <v>13833.767</v>
      </c>
      <c r="L332" s="132"/>
      <c r="M332" s="136"/>
      <c r="N332" s="137"/>
      <c r="O332" s="137"/>
      <c r="P332" s="138">
        <f>SUM(P333:P340)</f>
        <v>0</v>
      </c>
      <c r="Q332" s="137"/>
      <c r="R332" s="138">
        <f>SUM(R333:R340)</f>
        <v>0</v>
      </c>
      <c r="S332" s="137"/>
      <c r="T332" s="139">
        <f>SUM(T333:T340)</f>
        <v>0</v>
      </c>
      <c r="AR332" s="133" t="s">
        <v>76</v>
      </c>
      <c r="AT332" s="140" t="s">
        <v>70</v>
      </c>
      <c r="AU332" s="140" t="s">
        <v>76</v>
      </c>
      <c r="AY332" s="133" t="s">
        <v>128</v>
      </c>
      <c r="BK332" s="141">
        <f>SUM(BK333:BK340)</f>
        <v>13833.767</v>
      </c>
    </row>
    <row r="333" spans="1:65" s="2" customFormat="1" ht="22.15" customHeight="1">
      <c r="A333" s="26"/>
      <c r="B333" s="144"/>
      <c r="C333" s="145" t="s">
        <v>778</v>
      </c>
      <c r="D333" s="145" t="s">
        <v>131</v>
      </c>
      <c r="E333" s="146" t="s">
        <v>779</v>
      </c>
      <c r="F333" s="147" t="s">
        <v>780</v>
      </c>
      <c r="G333" s="148" t="s">
        <v>211</v>
      </c>
      <c r="H333" s="149">
        <v>23.4</v>
      </c>
      <c r="I333" s="149">
        <v>3.4260000000000002</v>
      </c>
      <c r="J333" s="149">
        <f t="shared" ref="J333:J340" si="90">ROUND(I333*H333,3)</f>
        <v>80.168000000000006</v>
      </c>
      <c r="K333" s="150"/>
      <c r="L333" s="27"/>
      <c r="M333" s="151" t="s">
        <v>1</v>
      </c>
      <c r="N333" s="152" t="s">
        <v>37</v>
      </c>
      <c r="O333" s="153">
        <v>0</v>
      </c>
      <c r="P333" s="153">
        <f t="shared" ref="P333:P340" si="91">O333*H333</f>
        <v>0</v>
      </c>
      <c r="Q333" s="153">
        <v>0</v>
      </c>
      <c r="R333" s="153">
        <f t="shared" ref="R333:R340" si="92">Q333*H333</f>
        <v>0</v>
      </c>
      <c r="S333" s="153">
        <v>0</v>
      </c>
      <c r="T333" s="154">
        <f t="shared" ref="T333:T340" si="93">S333*H333</f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5" t="s">
        <v>135</v>
      </c>
      <c r="AT333" s="155" t="s">
        <v>131</v>
      </c>
      <c r="AU333" s="155" t="s">
        <v>80</v>
      </c>
      <c r="AY333" s="14" t="s">
        <v>128</v>
      </c>
      <c r="BE333" s="156">
        <f t="shared" ref="BE333:BE340" si="94">IF(N333="základná",J333,0)</f>
        <v>0</v>
      </c>
      <c r="BF333" s="156">
        <f t="shared" ref="BF333:BF340" si="95">IF(N333="znížená",J333,0)</f>
        <v>80.168000000000006</v>
      </c>
      <c r="BG333" s="156">
        <f t="shared" ref="BG333:BG340" si="96">IF(N333="zákl. prenesená",J333,0)</f>
        <v>0</v>
      </c>
      <c r="BH333" s="156">
        <f t="shared" ref="BH333:BH340" si="97">IF(N333="zníž. prenesená",J333,0)</f>
        <v>0</v>
      </c>
      <c r="BI333" s="156">
        <f t="shared" ref="BI333:BI340" si="98">IF(N333="nulová",J333,0)</f>
        <v>0</v>
      </c>
      <c r="BJ333" s="14" t="s">
        <v>80</v>
      </c>
      <c r="BK333" s="157">
        <f t="shared" ref="BK333:BK340" si="99">ROUND(I333*H333,3)</f>
        <v>80.168000000000006</v>
      </c>
      <c r="BL333" s="14" t="s">
        <v>135</v>
      </c>
      <c r="BM333" s="155" t="s">
        <v>781</v>
      </c>
    </row>
    <row r="334" spans="1:65" s="2" customFormat="1" ht="22.15" customHeight="1">
      <c r="A334" s="26"/>
      <c r="B334" s="144"/>
      <c r="C334" s="158" t="s">
        <v>445</v>
      </c>
      <c r="D334" s="158" t="s">
        <v>157</v>
      </c>
      <c r="E334" s="159" t="s">
        <v>782</v>
      </c>
      <c r="F334" s="160" t="s">
        <v>783</v>
      </c>
      <c r="G334" s="161" t="s">
        <v>211</v>
      </c>
      <c r="H334" s="162">
        <v>23.4</v>
      </c>
      <c r="I334" s="162">
        <v>225</v>
      </c>
      <c r="J334" s="162">
        <f t="shared" si="90"/>
        <v>5265</v>
      </c>
      <c r="K334" s="163"/>
      <c r="L334" s="164"/>
      <c r="M334" s="165" t="s">
        <v>1</v>
      </c>
      <c r="N334" s="166" t="s">
        <v>37</v>
      </c>
      <c r="O334" s="153">
        <v>0</v>
      </c>
      <c r="P334" s="153">
        <f t="shared" si="91"/>
        <v>0</v>
      </c>
      <c r="Q334" s="153">
        <v>0</v>
      </c>
      <c r="R334" s="153">
        <f t="shared" si="92"/>
        <v>0</v>
      </c>
      <c r="S334" s="153">
        <v>0</v>
      </c>
      <c r="T334" s="154">
        <f t="shared" si="9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5" t="s">
        <v>145</v>
      </c>
      <c r="AT334" s="155" t="s">
        <v>157</v>
      </c>
      <c r="AU334" s="155" t="s">
        <v>80</v>
      </c>
      <c r="AY334" s="14" t="s">
        <v>128</v>
      </c>
      <c r="BE334" s="156">
        <f t="shared" si="94"/>
        <v>0</v>
      </c>
      <c r="BF334" s="156">
        <f t="shared" si="95"/>
        <v>5265</v>
      </c>
      <c r="BG334" s="156">
        <f t="shared" si="96"/>
        <v>0</v>
      </c>
      <c r="BH334" s="156">
        <f t="shared" si="97"/>
        <v>0</v>
      </c>
      <c r="BI334" s="156">
        <f t="shared" si="98"/>
        <v>0</v>
      </c>
      <c r="BJ334" s="14" t="s">
        <v>80</v>
      </c>
      <c r="BK334" s="157">
        <f t="shared" si="99"/>
        <v>5265</v>
      </c>
      <c r="BL334" s="14" t="s">
        <v>135</v>
      </c>
      <c r="BM334" s="155" t="s">
        <v>784</v>
      </c>
    </row>
    <row r="335" spans="1:65" s="2" customFormat="1" ht="22.15" customHeight="1">
      <c r="A335" s="26"/>
      <c r="B335" s="144"/>
      <c r="C335" s="145" t="s">
        <v>785</v>
      </c>
      <c r="D335" s="145" t="s">
        <v>131</v>
      </c>
      <c r="E335" s="146" t="s">
        <v>786</v>
      </c>
      <c r="F335" s="147" t="s">
        <v>787</v>
      </c>
      <c r="G335" s="148" t="s">
        <v>344</v>
      </c>
      <c r="H335" s="149">
        <v>2</v>
      </c>
      <c r="I335" s="149">
        <v>219.6</v>
      </c>
      <c r="J335" s="149">
        <f t="shared" si="90"/>
        <v>439.2</v>
      </c>
      <c r="K335" s="150"/>
      <c r="L335" s="27"/>
      <c r="M335" s="151" t="s">
        <v>1</v>
      </c>
      <c r="N335" s="152" t="s">
        <v>37</v>
      </c>
      <c r="O335" s="153">
        <v>0</v>
      </c>
      <c r="P335" s="153">
        <f t="shared" si="91"/>
        <v>0</v>
      </c>
      <c r="Q335" s="153">
        <v>0</v>
      </c>
      <c r="R335" s="153">
        <f t="shared" si="92"/>
        <v>0</v>
      </c>
      <c r="S335" s="153">
        <v>0</v>
      </c>
      <c r="T335" s="154">
        <f t="shared" si="9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5" t="s">
        <v>135</v>
      </c>
      <c r="AT335" s="155" t="s">
        <v>131</v>
      </c>
      <c r="AU335" s="155" t="s">
        <v>80</v>
      </c>
      <c r="AY335" s="14" t="s">
        <v>128</v>
      </c>
      <c r="BE335" s="156">
        <f t="shared" si="94"/>
        <v>0</v>
      </c>
      <c r="BF335" s="156">
        <f t="shared" si="95"/>
        <v>439.2</v>
      </c>
      <c r="BG335" s="156">
        <f t="shared" si="96"/>
        <v>0</v>
      </c>
      <c r="BH335" s="156">
        <f t="shared" si="97"/>
        <v>0</v>
      </c>
      <c r="BI335" s="156">
        <f t="shared" si="98"/>
        <v>0</v>
      </c>
      <c r="BJ335" s="14" t="s">
        <v>80</v>
      </c>
      <c r="BK335" s="157">
        <f t="shared" si="99"/>
        <v>439.2</v>
      </c>
      <c r="BL335" s="14" t="s">
        <v>135</v>
      </c>
      <c r="BM335" s="155" t="s">
        <v>788</v>
      </c>
    </row>
    <row r="336" spans="1:65" s="2" customFormat="1" ht="19.899999999999999" customHeight="1">
      <c r="A336" s="26"/>
      <c r="B336" s="144"/>
      <c r="C336" s="158" t="s">
        <v>449</v>
      </c>
      <c r="D336" s="158" t="s">
        <v>157</v>
      </c>
      <c r="E336" s="159" t="s">
        <v>789</v>
      </c>
      <c r="F336" s="160" t="s">
        <v>790</v>
      </c>
      <c r="G336" s="161" t="s">
        <v>344</v>
      </c>
      <c r="H336" s="162">
        <v>2</v>
      </c>
      <c r="I336" s="162">
        <v>2350</v>
      </c>
      <c r="J336" s="162">
        <f t="shared" si="90"/>
        <v>4700</v>
      </c>
      <c r="K336" s="163"/>
      <c r="L336" s="164"/>
      <c r="M336" s="165" t="s">
        <v>1</v>
      </c>
      <c r="N336" s="166" t="s">
        <v>37</v>
      </c>
      <c r="O336" s="153">
        <v>0</v>
      </c>
      <c r="P336" s="153">
        <f t="shared" si="91"/>
        <v>0</v>
      </c>
      <c r="Q336" s="153">
        <v>0</v>
      </c>
      <c r="R336" s="153">
        <f t="shared" si="92"/>
        <v>0</v>
      </c>
      <c r="S336" s="153">
        <v>0</v>
      </c>
      <c r="T336" s="154">
        <f t="shared" si="9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5" t="s">
        <v>145</v>
      </c>
      <c r="AT336" s="155" t="s">
        <v>157</v>
      </c>
      <c r="AU336" s="155" t="s">
        <v>80</v>
      </c>
      <c r="AY336" s="14" t="s">
        <v>128</v>
      </c>
      <c r="BE336" s="156">
        <f t="shared" si="94"/>
        <v>0</v>
      </c>
      <c r="BF336" s="156">
        <f t="shared" si="95"/>
        <v>4700</v>
      </c>
      <c r="BG336" s="156">
        <f t="shared" si="96"/>
        <v>0</v>
      </c>
      <c r="BH336" s="156">
        <f t="shared" si="97"/>
        <v>0</v>
      </c>
      <c r="BI336" s="156">
        <f t="shared" si="98"/>
        <v>0</v>
      </c>
      <c r="BJ336" s="14" t="s">
        <v>80</v>
      </c>
      <c r="BK336" s="157">
        <f t="shared" si="99"/>
        <v>4700</v>
      </c>
      <c r="BL336" s="14" t="s">
        <v>135</v>
      </c>
      <c r="BM336" s="155" t="s">
        <v>791</v>
      </c>
    </row>
    <row r="337" spans="1:65" s="2" customFormat="1" ht="22.15" customHeight="1">
      <c r="A337" s="26"/>
      <c r="B337" s="144"/>
      <c r="C337" s="145" t="s">
        <v>792</v>
      </c>
      <c r="D337" s="145" t="s">
        <v>131</v>
      </c>
      <c r="E337" s="146" t="s">
        <v>793</v>
      </c>
      <c r="F337" s="147" t="s">
        <v>794</v>
      </c>
      <c r="G337" s="148" t="s">
        <v>440</v>
      </c>
      <c r="H337" s="149">
        <v>2</v>
      </c>
      <c r="I337" s="149">
        <v>850</v>
      </c>
      <c r="J337" s="149">
        <f t="shared" si="90"/>
        <v>1700</v>
      </c>
      <c r="K337" s="150"/>
      <c r="L337" s="27"/>
      <c r="M337" s="151" t="s">
        <v>1</v>
      </c>
      <c r="N337" s="152" t="s">
        <v>37</v>
      </c>
      <c r="O337" s="153">
        <v>0</v>
      </c>
      <c r="P337" s="153">
        <f t="shared" si="91"/>
        <v>0</v>
      </c>
      <c r="Q337" s="153">
        <v>0</v>
      </c>
      <c r="R337" s="153">
        <f t="shared" si="92"/>
        <v>0</v>
      </c>
      <c r="S337" s="153">
        <v>0</v>
      </c>
      <c r="T337" s="154">
        <f t="shared" si="9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5" t="s">
        <v>135</v>
      </c>
      <c r="AT337" s="155" t="s">
        <v>131</v>
      </c>
      <c r="AU337" s="155" t="s">
        <v>80</v>
      </c>
      <c r="AY337" s="14" t="s">
        <v>128</v>
      </c>
      <c r="BE337" s="156">
        <f t="shared" si="94"/>
        <v>0</v>
      </c>
      <c r="BF337" s="156">
        <f t="shared" si="95"/>
        <v>1700</v>
      </c>
      <c r="BG337" s="156">
        <f t="shared" si="96"/>
        <v>0</v>
      </c>
      <c r="BH337" s="156">
        <f t="shared" si="97"/>
        <v>0</v>
      </c>
      <c r="BI337" s="156">
        <f t="shared" si="98"/>
        <v>0</v>
      </c>
      <c r="BJ337" s="14" t="s">
        <v>80</v>
      </c>
      <c r="BK337" s="157">
        <f t="shared" si="99"/>
        <v>1700</v>
      </c>
      <c r="BL337" s="14" t="s">
        <v>135</v>
      </c>
      <c r="BM337" s="155" t="s">
        <v>795</v>
      </c>
    </row>
    <row r="338" spans="1:65" s="2" customFormat="1" ht="30" customHeight="1">
      <c r="A338" s="26"/>
      <c r="B338" s="144"/>
      <c r="C338" s="145" t="s">
        <v>452</v>
      </c>
      <c r="D338" s="145" t="s">
        <v>131</v>
      </c>
      <c r="E338" s="146" t="s">
        <v>796</v>
      </c>
      <c r="F338" s="147" t="s">
        <v>797</v>
      </c>
      <c r="G338" s="148" t="s">
        <v>261</v>
      </c>
      <c r="H338" s="149">
        <v>568.79999999999995</v>
      </c>
      <c r="I338" s="149">
        <v>1.85</v>
      </c>
      <c r="J338" s="149">
        <f t="shared" si="90"/>
        <v>1052.28</v>
      </c>
      <c r="K338" s="150"/>
      <c r="L338" s="27"/>
      <c r="M338" s="151" t="s">
        <v>1</v>
      </c>
      <c r="N338" s="152" t="s">
        <v>37</v>
      </c>
      <c r="O338" s="153">
        <v>0</v>
      </c>
      <c r="P338" s="153">
        <f t="shared" si="91"/>
        <v>0</v>
      </c>
      <c r="Q338" s="153">
        <v>0</v>
      </c>
      <c r="R338" s="153">
        <f t="shared" si="92"/>
        <v>0</v>
      </c>
      <c r="S338" s="153">
        <v>0</v>
      </c>
      <c r="T338" s="154">
        <f t="shared" si="93"/>
        <v>0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5" t="s">
        <v>135</v>
      </c>
      <c r="AT338" s="155" t="s">
        <v>131</v>
      </c>
      <c r="AU338" s="155" t="s">
        <v>80</v>
      </c>
      <c r="AY338" s="14" t="s">
        <v>128</v>
      </c>
      <c r="BE338" s="156">
        <f t="shared" si="94"/>
        <v>0</v>
      </c>
      <c r="BF338" s="156">
        <f t="shared" si="95"/>
        <v>1052.28</v>
      </c>
      <c r="BG338" s="156">
        <f t="shared" si="96"/>
        <v>0</v>
      </c>
      <c r="BH338" s="156">
        <f t="shared" si="97"/>
        <v>0</v>
      </c>
      <c r="BI338" s="156">
        <f t="shared" si="98"/>
        <v>0</v>
      </c>
      <c r="BJ338" s="14" t="s">
        <v>80</v>
      </c>
      <c r="BK338" s="157">
        <f t="shared" si="99"/>
        <v>1052.28</v>
      </c>
      <c r="BL338" s="14" t="s">
        <v>135</v>
      </c>
      <c r="BM338" s="155" t="s">
        <v>798</v>
      </c>
    </row>
    <row r="339" spans="1:65" s="2" customFormat="1" ht="22.15" customHeight="1">
      <c r="A339" s="26"/>
      <c r="B339" s="144"/>
      <c r="C339" s="158" t="s">
        <v>799</v>
      </c>
      <c r="D339" s="158" t="s">
        <v>157</v>
      </c>
      <c r="E339" s="159" t="s">
        <v>800</v>
      </c>
      <c r="F339" s="160" t="s">
        <v>801</v>
      </c>
      <c r="G339" s="161" t="s">
        <v>160</v>
      </c>
      <c r="H339" s="162">
        <v>0.56799999999999995</v>
      </c>
      <c r="I339" s="162">
        <v>955</v>
      </c>
      <c r="J339" s="162">
        <f t="shared" si="90"/>
        <v>542.44000000000005</v>
      </c>
      <c r="K339" s="163"/>
      <c r="L339" s="164"/>
      <c r="M339" s="165" t="s">
        <v>1</v>
      </c>
      <c r="N339" s="166" t="s">
        <v>37</v>
      </c>
      <c r="O339" s="153">
        <v>0</v>
      </c>
      <c r="P339" s="153">
        <f t="shared" si="91"/>
        <v>0</v>
      </c>
      <c r="Q339" s="153">
        <v>0</v>
      </c>
      <c r="R339" s="153">
        <f t="shared" si="92"/>
        <v>0</v>
      </c>
      <c r="S339" s="153">
        <v>0</v>
      </c>
      <c r="T339" s="154">
        <f t="shared" si="9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5" t="s">
        <v>145</v>
      </c>
      <c r="AT339" s="155" t="s">
        <v>157</v>
      </c>
      <c r="AU339" s="155" t="s">
        <v>80</v>
      </c>
      <c r="AY339" s="14" t="s">
        <v>128</v>
      </c>
      <c r="BE339" s="156">
        <f t="shared" si="94"/>
        <v>0</v>
      </c>
      <c r="BF339" s="156">
        <f t="shared" si="95"/>
        <v>542.44000000000005</v>
      </c>
      <c r="BG339" s="156">
        <f t="shared" si="96"/>
        <v>0</v>
      </c>
      <c r="BH339" s="156">
        <f t="shared" si="97"/>
        <v>0</v>
      </c>
      <c r="BI339" s="156">
        <f t="shared" si="98"/>
        <v>0</v>
      </c>
      <c r="BJ339" s="14" t="s">
        <v>80</v>
      </c>
      <c r="BK339" s="157">
        <f t="shared" si="99"/>
        <v>542.44000000000005</v>
      </c>
      <c r="BL339" s="14" t="s">
        <v>135</v>
      </c>
      <c r="BM339" s="155" t="s">
        <v>802</v>
      </c>
    </row>
    <row r="340" spans="1:65" s="2" customFormat="1" ht="22.15" customHeight="1">
      <c r="A340" s="26"/>
      <c r="B340" s="144"/>
      <c r="C340" s="145" t="s">
        <v>456</v>
      </c>
      <c r="D340" s="145" t="s">
        <v>131</v>
      </c>
      <c r="E340" s="146" t="s">
        <v>803</v>
      </c>
      <c r="F340" s="147" t="s">
        <v>804</v>
      </c>
      <c r="G340" s="148" t="s">
        <v>160</v>
      </c>
      <c r="H340" s="149">
        <v>1.5369999999999999</v>
      </c>
      <c r="I340" s="149">
        <v>35.575000000000003</v>
      </c>
      <c r="J340" s="149">
        <f t="shared" si="90"/>
        <v>54.679000000000002</v>
      </c>
      <c r="K340" s="150"/>
      <c r="L340" s="27"/>
      <c r="M340" s="151" t="s">
        <v>1</v>
      </c>
      <c r="N340" s="152" t="s">
        <v>37</v>
      </c>
      <c r="O340" s="153">
        <v>0</v>
      </c>
      <c r="P340" s="153">
        <f t="shared" si="91"/>
        <v>0</v>
      </c>
      <c r="Q340" s="153">
        <v>0</v>
      </c>
      <c r="R340" s="153">
        <f t="shared" si="92"/>
        <v>0</v>
      </c>
      <c r="S340" s="153">
        <v>0</v>
      </c>
      <c r="T340" s="154">
        <f t="shared" si="93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55" t="s">
        <v>135</v>
      </c>
      <c r="AT340" s="155" t="s">
        <v>131</v>
      </c>
      <c r="AU340" s="155" t="s">
        <v>80</v>
      </c>
      <c r="AY340" s="14" t="s">
        <v>128</v>
      </c>
      <c r="BE340" s="156">
        <f t="shared" si="94"/>
        <v>0</v>
      </c>
      <c r="BF340" s="156">
        <f t="shared" si="95"/>
        <v>54.679000000000002</v>
      </c>
      <c r="BG340" s="156">
        <f t="shared" si="96"/>
        <v>0</v>
      </c>
      <c r="BH340" s="156">
        <f t="shared" si="97"/>
        <v>0</v>
      </c>
      <c r="BI340" s="156">
        <f t="shared" si="98"/>
        <v>0</v>
      </c>
      <c r="BJ340" s="14" t="s">
        <v>80</v>
      </c>
      <c r="BK340" s="157">
        <f t="shared" si="99"/>
        <v>54.679000000000002</v>
      </c>
      <c r="BL340" s="14" t="s">
        <v>135</v>
      </c>
      <c r="BM340" s="155" t="s">
        <v>805</v>
      </c>
    </row>
    <row r="341" spans="1:65" s="12" customFormat="1" ht="22.9" customHeight="1">
      <c r="B341" s="132"/>
      <c r="D341" s="133" t="s">
        <v>70</v>
      </c>
      <c r="E341" s="142" t="s">
        <v>806</v>
      </c>
      <c r="F341" s="142" t="s">
        <v>807</v>
      </c>
      <c r="J341" s="143">
        <f>BK341</f>
        <v>6282.9410000000007</v>
      </c>
      <c r="L341" s="132"/>
      <c r="M341" s="136"/>
      <c r="N341" s="137"/>
      <c r="O341" s="137"/>
      <c r="P341" s="138">
        <f>SUM(P342:P345)</f>
        <v>0</v>
      </c>
      <c r="Q341" s="137"/>
      <c r="R341" s="138">
        <f>SUM(R342:R345)</f>
        <v>0</v>
      </c>
      <c r="S341" s="137"/>
      <c r="T341" s="139">
        <f>SUM(T342:T345)</f>
        <v>0</v>
      </c>
      <c r="AR341" s="133" t="s">
        <v>76</v>
      </c>
      <c r="AT341" s="140" t="s">
        <v>70</v>
      </c>
      <c r="AU341" s="140" t="s">
        <v>76</v>
      </c>
      <c r="AY341" s="133" t="s">
        <v>128</v>
      </c>
      <c r="BK341" s="141">
        <f>SUM(BK342:BK345)</f>
        <v>6282.9410000000007</v>
      </c>
    </row>
    <row r="342" spans="1:65" s="2" customFormat="1" ht="22.15" customHeight="1">
      <c r="A342" s="26"/>
      <c r="B342" s="144"/>
      <c r="C342" s="145" t="s">
        <v>808</v>
      </c>
      <c r="D342" s="145" t="s">
        <v>131</v>
      </c>
      <c r="E342" s="146" t="s">
        <v>809</v>
      </c>
      <c r="F342" s="147" t="s">
        <v>810</v>
      </c>
      <c r="G342" s="148" t="s">
        <v>134</v>
      </c>
      <c r="H342" s="149">
        <v>105.5</v>
      </c>
      <c r="I342" s="149">
        <v>19.82</v>
      </c>
      <c r="J342" s="149">
        <f>ROUND(I342*H342,3)</f>
        <v>2091.0100000000002</v>
      </c>
      <c r="K342" s="150"/>
      <c r="L342" s="27"/>
      <c r="M342" s="151" t="s">
        <v>1</v>
      </c>
      <c r="N342" s="152" t="s">
        <v>37</v>
      </c>
      <c r="O342" s="153">
        <v>0</v>
      </c>
      <c r="P342" s="153">
        <f>O342*H342</f>
        <v>0</v>
      </c>
      <c r="Q342" s="153">
        <v>0</v>
      </c>
      <c r="R342" s="153">
        <f>Q342*H342</f>
        <v>0</v>
      </c>
      <c r="S342" s="153">
        <v>0</v>
      </c>
      <c r="T342" s="154">
        <f>S342*H342</f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5" t="s">
        <v>135</v>
      </c>
      <c r="AT342" s="155" t="s">
        <v>131</v>
      </c>
      <c r="AU342" s="155" t="s">
        <v>80</v>
      </c>
      <c r="AY342" s="14" t="s">
        <v>128</v>
      </c>
      <c r="BE342" s="156">
        <f>IF(N342="základná",J342,0)</f>
        <v>0</v>
      </c>
      <c r="BF342" s="156">
        <f>IF(N342="znížená",J342,0)</f>
        <v>2091.0100000000002</v>
      </c>
      <c r="BG342" s="156">
        <f>IF(N342="zákl. prenesená",J342,0)</f>
        <v>0</v>
      </c>
      <c r="BH342" s="156">
        <f>IF(N342="zníž. prenesená",J342,0)</f>
        <v>0</v>
      </c>
      <c r="BI342" s="156">
        <f>IF(N342="nulová",J342,0)</f>
        <v>0</v>
      </c>
      <c r="BJ342" s="14" t="s">
        <v>80</v>
      </c>
      <c r="BK342" s="157">
        <f>ROUND(I342*H342,3)</f>
        <v>2091.0100000000002</v>
      </c>
      <c r="BL342" s="14" t="s">
        <v>135</v>
      </c>
      <c r="BM342" s="155" t="s">
        <v>811</v>
      </c>
    </row>
    <row r="343" spans="1:65" s="2" customFormat="1" ht="14.45" customHeight="1">
      <c r="A343" s="26"/>
      <c r="B343" s="144"/>
      <c r="C343" s="158" t="s">
        <v>459</v>
      </c>
      <c r="D343" s="158" t="s">
        <v>157</v>
      </c>
      <c r="E343" s="159" t="s">
        <v>812</v>
      </c>
      <c r="F343" s="160" t="s">
        <v>813</v>
      </c>
      <c r="G343" s="161" t="s">
        <v>134</v>
      </c>
      <c r="H343" s="162">
        <v>116.05</v>
      </c>
      <c r="I343" s="162">
        <v>12.5</v>
      </c>
      <c r="J343" s="162">
        <f>ROUND(I343*H343,3)</f>
        <v>1450.625</v>
      </c>
      <c r="K343" s="163"/>
      <c r="L343" s="164"/>
      <c r="M343" s="165" t="s">
        <v>1</v>
      </c>
      <c r="N343" s="166" t="s">
        <v>37</v>
      </c>
      <c r="O343" s="153">
        <v>0</v>
      </c>
      <c r="P343" s="153">
        <f>O343*H343</f>
        <v>0</v>
      </c>
      <c r="Q343" s="153">
        <v>0</v>
      </c>
      <c r="R343" s="153">
        <f>Q343*H343</f>
        <v>0</v>
      </c>
      <c r="S343" s="153">
        <v>0</v>
      </c>
      <c r="T343" s="154">
        <f>S343*H343</f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5" t="s">
        <v>145</v>
      </c>
      <c r="AT343" s="155" t="s">
        <v>157</v>
      </c>
      <c r="AU343" s="155" t="s">
        <v>80</v>
      </c>
      <c r="AY343" s="14" t="s">
        <v>128</v>
      </c>
      <c r="BE343" s="156">
        <f>IF(N343="základná",J343,0)</f>
        <v>0</v>
      </c>
      <c r="BF343" s="156">
        <f>IF(N343="znížená",J343,0)</f>
        <v>1450.625</v>
      </c>
      <c r="BG343" s="156">
        <f>IF(N343="zákl. prenesená",J343,0)</f>
        <v>0</v>
      </c>
      <c r="BH343" s="156">
        <f>IF(N343="zníž. prenesená",J343,0)</f>
        <v>0</v>
      </c>
      <c r="BI343" s="156">
        <f>IF(N343="nulová",J343,0)</f>
        <v>0</v>
      </c>
      <c r="BJ343" s="14" t="s">
        <v>80</v>
      </c>
      <c r="BK343" s="157">
        <f>ROUND(I343*H343,3)</f>
        <v>1450.625</v>
      </c>
      <c r="BL343" s="14" t="s">
        <v>135</v>
      </c>
      <c r="BM343" s="155" t="s">
        <v>814</v>
      </c>
    </row>
    <row r="344" spans="1:65" s="2" customFormat="1" ht="22.15" customHeight="1">
      <c r="A344" s="26"/>
      <c r="B344" s="144"/>
      <c r="C344" s="145" t="s">
        <v>815</v>
      </c>
      <c r="D344" s="145" t="s">
        <v>131</v>
      </c>
      <c r="E344" s="146" t="s">
        <v>816</v>
      </c>
      <c r="F344" s="147" t="s">
        <v>817</v>
      </c>
      <c r="G344" s="148" t="s">
        <v>134</v>
      </c>
      <c r="H344" s="149">
        <v>143.38999999999999</v>
      </c>
      <c r="I344" s="149">
        <v>18.45</v>
      </c>
      <c r="J344" s="149">
        <f>ROUND(I344*H344,3)</f>
        <v>2645.5459999999998</v>
      </c>
      <c r="K344" s="150"/>
      <c r="L344" s="27"/>
      <c r="M344" s="151" t="s">
        <v>1</v>
      </c>
      <c r="N344" s="152" t="s">
        <v>37</v>
      </c>
      <c r="O344" s="153">
        <v>0</v>
      </c>
      <c r="P344" s="153">
        <f>O344*H344</f>
        <v>0</v>
      </c>
      <c r="Q344" s="153">
        <v>0</v>
      </c>
      <c r="R344" s="153">
        <f>Q344*H344</f>
        <v>0</v>
      </c>
      <c r="S344" s="153">
        <v>0</v>
      </c>
      <c r="T344" s="154">
        <f>S344*H344</f>
        <v>0</v>
      </c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R344" s="155" t="s">
        <v>135</v>
      </c>
      <c r="AT344" s="155" t="s">
        <v>131</v>
      </c>
      <c r="AU344" s="155" t="s">
        <v>80</v>
      </c>
      <c r="AY344" s="14" t="s">
        <v>128</v>
      </c>
      <c r="BE344" s="156">
        <f>IF(N344="základná",J344,0)</f>
        <v>0</v>
      </c>
      <c r="BF344" s="156">
        <f>IF(N344="znížená",J344,0)</f>
        <v>2645.5459999999998</v>
      </c>
      <c r="BG344" s="156">
        <f>IF(N344="zákl. prenesená",J344,0)</f>
        <v>0</v>
      </c>
      <c r="BH344" s="156">
        <f>IF(N344="zníž. prenesená",J344,0)</f>
        <v>0</v>
      </c>
      <c r="BI344" s="156">
        <f>IF(N344="nulová",J344,0)</f>
        <v>0</v>
      </c>
      <c r="BJ344" s="14" t="s">
        <v>80</v>
      </c>
      <c r="BK344" s="157">
        <f>ROUND(I344*H344,3)</f>
        <v>2645.5459999999998</v>
      </c>
      <c r="BL344" s="14" t="s">
        <v>135</v>
      </c>
      <c r="BM344" s="155" t="s">
        <v>818</v>
      </c>
    </row>
    <row r="345" spans="1:65" s="2" customFormat="1" ht="22.15" customHeight="1">
      <c r="A345" s="26"/>
      <c r="B345" s="144"/>
      <c r="C345" s="145" t="s">
        <v>463</v>
      </c>
      <c r="D345" s="145" t="s">
        <v>131</v>
      </c>
      <c r="E345" s="146" t="s">
        <v>819</v>
      </c>
      <c r="F345" s="147" t="s">
        <v>820</v>
      </c>
      <c r="G345" s="148" t="s">
        <v>160</v>
      </c>
      <c r="H345" s="149">
        <v>5.5410000000000004</v>
      </c>
      <c r="I345" s="149">
        <v>17.282</v>
      </c>
      <c r="J345" s="149">
        <f>ROUND(I345*H345,3)</f>
        <v>95.76</v>
      </c>
      <c r="K345" s="150"/>
      <c r="L345" s="27"/>
      <c r="M345" s="151" t="s">
        <v>1</v>
      </c>
      <c r="N345" s="152" t="s">
        <v>37</v>
      </c>
      <c r="O345" s="153">
        <v>0</v>
      </c>
      <c r="P345" s="153">
        <f>O345*H345</f>
        <v>0</v>
      </c>
      <c r="Q345" s="153">
        <v>0</v>
      </c>
      <c r="R345" s="153">
        <f>Q345*H345</f>
        <v>0</v>
      </c>
      <c r="S345" s="153">
        <v>0</v>
      </c>
      <c r="T345" s="154">
        <f>S345*H345</f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5" t="s">
        <v>135</v>
      </c>
      <c r="AT345" s="155" t="s">
        <v>131</v>
      </c>
      <c r="AU345" s="155" t="s">
        <v>80</v>
      </c>
      <c r="AY345" s="14" t="s">
        <v>128</v>
      </c>
      <c r="BE345" s="156">
        <f>IF(N345="základná",J345,0)</f>
        <v>0</v>
      </c>
      <c r="BF345" s="156">
        <f>IF(N345="znížená",J345,0)</f>
        <v>95.76</v>
      </c>
      <c r="BG345" s="156">
        <f>IF(N345="zákl. prenesená",J345,0)</f>
        <v>0</v>
      </c>
      <c r="BH345" s="156">
        <f>IF(N345="zníž. prenesená",J345,0)</f>
        <v>0</v>
      </c>
      <c r="BI345" s="156">
        <f>IF(N345="nulová",J345,0)</f>
        <v>0</v>
      </c>
      <c r="BJ345" s="14" t="s">
        <v>80</v>
      </c>
      <c r="BK345" s="157">
        <f>ROUND(I345*H345,3)</f>
        <v>95.76</v>
      </c>
      <c r="BL345" s="14" t="s">
        <v>135</v>
      </c>
      <c r="BM345" s="155" t="s">
        <v>821</v>
      </c>
    </row>
    <row r="346" spans="1:65" s="12" customFormat="1" ht="22.9" customHeight="1">
      <c r="B346" s="132"/>
      <c r="D346" s="133" t="s">
        <v>70</v>
      </c>
      <c r="E346" s="142" t="s">
        <v>822</v>
      </c>
      <c r="F346" s="142" t="s">
        <v>823</v>
      </c>
      <c r="J346" s="143">
        <f>BK346</f>
        <v>9859.1419999999998</v>
      </c>
      <c r="L346" s="132"/>
      <c r="M346" s="136"/>
      <c r="N346" s="137"/>
      <c r="O346" s="137"/>
      <c r="P346" s="138">
        <f>SUM(P347:P351)</f>
        <v>0</v>
      </c>
      <c r="Q346" s="137"/>
      <c r="R346" s="138">
        <f>SUM(R347:R351)</f>
        <v>0</v>
      </c>
      <c r="S346" s="137"/>
      <c r="T346" s="139">
        <f>SUM(T347:T351)</f>
        <v>0</v>
      </c>
      <c r="AR346" s="133" t="s">
        <v>76</v>
      </c>
      <c r="AT346" s="140" t="s">
        <v>70</v>
      </c>
      <c r="AU346" s="140" t="s">
        <v>76</v>
      </c>
      <c r="AY346" s="133" t="s">
        <v>128</v>
      </c>
      <c r="BK346" s="141">
        <f>SUM(BK347:BK351)</f>
        <v>9859.1419999999998</v>
      </c>
    </row>
    <row r="347" spans="1:65" s="2" customFormat="1" ht="30" customHeight="1">
      <c r="A347" s="26"/>
      <c r="B347" s="144"/>
      <c r="C347" s="145" t="s">
        <v>824</v>
      </c>
      <c r="D347" s="145" t="s">
        <v>131</v>
      </c>
      <c r="E347" s="146" t="s">
        <v>825</v>
      </c>
      <c r="F347" s="147" t="s">
        <v>826</v>
      </c>
      <c r="G347" s="148" t="s">
        <v>134</v>
      </c>
      <c r="H347" s="149">
        <v>62.98</v>
      </c>
      <c r="I347" s="149">
        <v>7.05</v>
      </c>
      <c r="J347" s="149">
        <f>ROUND(I347*H347,3)</f>
        <v>444.00900000000001</v>
      </c>
      <c r="K347" s="150"/>
      <c r="L347" s="27"/>
      <c r="M347" s="151" t="s">
        <v>1</v>
      </c>
      <c r="N347" s="152" t="s">
        <v>37</v>
      </c>
      <c r="O347" s="153">
        <v>0</v>
      </c>
      <c r="P347" s="153">
        <f>O347*H347</f>
        <v>0</v>
      </c>
      <c r="Q347" s="153">
        <v>0</v>
      </c>
      <c r="R347" s="153">
        <f>Q347*H347</f>
        <v>0</v>
      </c>
      <c r="S347" s="153">
        <v>0</v>
      </c>
      <c r="T347" s="154">
        <f>S347*H347</f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5" t="s">
        <v>135</v>
      </c>
      <c r="AT347" s="155" t="s">
        <v>131</v>
      </c>
      <c r="AU347" s="155" t="s">
        <v>80</v>
      </c>
      <c r="AY347" s="14" t="s">
        <v>128</v>
      </c>
      <c r="BE347" s="156">
        <f>IF(N347="základná",J347,0)</f>
        <v>0</v>
      </c>
      <c r="BF347" s="156">
        <f>IF(N347="znížená",J347,0)</f>
        <v>444.00900000000001</v>
      </c>
      <c r="BG347" s="156">
        <f>IF(N347="zákl. prenesená",J347,0)</f>
        <v>0</v>
      </c>
      <c r="BH347" s="156">
        <f>IF(N347="zníž. prenesená",J347,0)</f>
        <v>0</v>
      </c>
      <c r="BI347" s="156">
        <f>IF(N347="nulová",J347,0)</f>
        <v>0</v>
      </c>
      <c r="BJ347" s="14" t="s">
        <v>80</v>
      </c>
      <c r="BK347" s="157">
        <f>ROUND(I347*H347,3)</f>
        <v>444.00900000000001</v>
      </c>
      <c r="BL347" s="14" t="s">
        <v>135</v>
      </c>
      <c r="BM347" s="155" t="s">
        <v>827</v>
      </c>
    </row>
    <row r="348" spans="1:65" s="2" customFormat="1" ht="30" customHeight="1">
      <c r="A348" s="26"/>
      <c r="B348" s="144"/>
      <c r="C348" s="145" t="s">
        <v>466</v>
      </c>
      <c r="D348" s="145" t="s">
        <v>131</v>
      </c>
      <c r="E348" s="146" t="s">
        <v>828</v>
      </c>
      <c r="F348" s="147" t="s">
        <v>829</v>
      </c>
      <c r="G348" s="148" t="s">
        <v>134</v>
      </c>
      <c r="H348" s="149">
        <v>158.72</v>
      </c>
      <c r="I348" s="149">
        <v>18.893000000000001</v>
      </c>
      <c r="J348" s="149">
        <f>ROUND(I348*H348,3)</f>
        <v>2998.6970000000001</v>
      </c>
      <c r="K348" s="150"/>
      <c r="L348" s="27"/>
      <c r="M348" s="151" t="s">
        <v>1</v>
      </c>
      <c r="N348" s="152" t="s">
        <v>37</v>
      </c>
      <c r="O348" s="153">
        <v>0</v>
      </c>
      <c r="P348" s="153">
        <f>O348*H348</f>
        <v>0</v>
      </c>
      <c r="Q348" s="153">
        <v>0</v>
      </c>
      <c r="R348" s="153">
        <f>Q348*H348</f>
        <v>0</v>
      </c>
      <c r="S348" s="153">
        <v>0</v>
      </c>
      <c r="T348" s="154">
        <f>S348*H348</f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5" t="s">
        <v>135</v>
      </c>
      <c r="AT348" s="155" t="s">
        <v>131</v>
      </c>
      <c r="AU348" s="155" t="s">
        <v>80</v>
      </c>
      <c r="AY348" s="14" t="s">
        <v>128</v>
      </c>
      <c r="BE348" s="156">
        <f>IF(N348="základná",J348,0)</f>
        <v>0</v>
      </c>
      <c r="BF348" s="156">
        <f>IF(N348="znížená",J348,0)</f>
        <v>2998.6970000000001</v>
      </c>
      <c r="BG348" s="156">
        <f>IF(N348="zákl. prenesená",J348,0)</f>
        <v>0</v>
      </c>
      <c r="BH348" s="156">
        <f>IF(N348="zníž. prenesená",J348,0)</f>
        <v>0</v>
      </c>
      <c r="BI348" s="156">
        <f>IF(N348="nulová",J348,0)</f>
        <v>0</v>
      </c>
      <c r="BJ348" s="14" t="s">
        <v>80</v>
      </c>
      <c r="BK348" s="157">
        <f>ROUND(I348*H348,3)</f>
        <v>2998.6970000000001</v>
      </c>
      <c r="BL348" s="14" t="s">
        <v>135</v>
      </c>
      <c r="BM348" s="155" t="s">
        <v>830</v>
      </c>
    </row>
    <row r="349" spans="1:65" s="2" customFormat="1" ht="30" customHeight="1">
      <c r="A349" s="26"/>
      <c r="B349" s="144"/>
      <c r="C349" s="145" t="s">
        <v>831</v>
      </c>
      <c r="D349" s="145" t="s">
        <v>131</v>
      </c>
      <c r="E349" s="146" t="s">
        <v>832</v>
      </c>
      <c r="F349" s="147" t="s">
        <v>833</v>
      </c>
      <c r="G349" s="148" t="s">
        <v>134</v>
      </c>
      <c r="H349" s="149">
        <v>213.3</v>
      </c>
      <c r="I349" s="149">
        <v>18.18</v>
      </c>
      <c r="J349" s="149">
        <f>ROUND(I349*H349,3)</f>
        <v>3877.7939999999999</v>
      </c>
      <c r="K349" s="150"/>
      <c r="L349" s="27"/>
      <c r="M349" s="151" t="s">
        <v>1</v>
      </c>
      <c r="N349" s="152" t="s">
        <v>37</v>
      </c>
      <c r="O349" s="153">
        <v>0</v>
      </c>
      <c r="P349" s="153">
        <f>O349*H349</f>
        <v>0</v>
      </c>
      <c r="Q349" s="153">
        <v>0</v>
      </c>
      <c r="R349" s="153">
        <f>Q349*H349</f>
        <v>0</v>
      </c>
      <c r="S349" s="153">
        <v>0</v>
      </c>
      <c r="T349" s="154">
        <f>S349*H349</f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5" t="s">
        <v>135</v>
      </c>
      <c r="AT349" s="155" t="s">
        <v>131</v>
      </c>
      <c r="AU349" s="155" t="s">
        <v>80</v>
      </c>
      <c r="AY349" s="14" t="s">
        <v>128</v>
      </c>
      <c r="BE349" s="156">
        <f>IF(N349="základná",J349,0)</f>
        <v>0</v>
      </c>
      <c r="BF349" s="156">
        <f>IF(N349="znížená",J349,0)</f>
        <v>3877.7939999999999</v>
      </c>
      <c r="BG349" s="156">
        <f>IF(N349="zákl. prenesená",J349,0)</f>
        <v>0</v>
      </c>
      <c r="BH349" s="156">
        <f>IF(N349="zníž. prenesená",J349,0)</f>
        <v>0</v>
      </c>
      <c r="BI349" s="156">
        <f>IF(N349="nulová",J349,0)</f>
        <v>0</v>
      </c>
      <c r="BJ349" s="14" t="s">
        <v>80</v>
      </c>
      <c r="BK349" s="157">
        <f>ROUND(I349*H349,3)</f>
        <v>3877.7939999999999</v>
      </c>
      <c r="BL349" s="14" t="s">
        <v>135</v>
      </c>
      <c r="BM349" s="155" t="s">
        <v>834</v>
      </c>
    </row>
    <row r="350" spans="1:65" s="2" customFormat="1" ht="22.15" customHeight="1">
      <c r="A350" s="26"/>
      <c r="B350" s="144"/>
      <c r="C350" s="145" t="s">
        <v>470</v>
      </c>
      <c r="D350" s="145" t="s">
        <v>131</v>
      </c>
      <c r="E350" s="146" t="s">
        <v>835</v>
      </c>
      <c r="F350" s="147" t="s">
        <v>836</v>
      </c>
      <c r="G350" s="148" t="s">
        <v>134</v>
      </c>
      <c r="H350" s="149">
        <v>462.79</v>
      </c>
      <c r="I350" s="149">
        <v>5.45</v>
      </c>
      <c r="J350" s="149">
        <f>ROUND(I350*H350,3)</f>
        <v>2522.2060000000001</v>
      </c>
      <c r="K350" s="150"/>
      <c r="L350" s="27"/>
      <c r="M350" s="151" t="s">
        <v>1</v>
      </c>
      <c r="N350" s="152" t="s">
        <v>37</v>
      </c>
      <c r="O350" s="153">
        <v>0</v>
      </c>
      <c r="P350" s="153">
        <f>O350*H350</f>
        <v>0</v>
      </c>
      <c r="Q350" s="153">
        <v>0</v>
      </c>
      <c r="R350" s="153">
        <f>Q350*H350</f>
        <v>0</v>
      </c>
      <c r="S350" s="153">
        <v>0</v>
      </c>
      <c r="T350" s="154">
        <f>S350*H350</f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5" t="s">
        <v>135</v>
      </c>
      <c r="AT350" s="155" t="s">
        <v>131</v>
      </c>
      <c r="AU350" s="155" t="s">
        <v>80</v>
      </c>
      <c r="AY350" s="14" t="s">
        <v>128</v>
      </c>
      <c r="BE350" s="156">
        <f>IF(N350="základná",J350,0)</f>
        <v>0</v>
      </c>
      <c r="BF350" s="156">
        <f>IF(N350="znížená",J350,0)</f>
        <v>2522.2060000000001</v>
      </c>
      <c r="BG350" s="156">
        <f>IF(N350="zákl. prenesená",J350,0)</f>
        <v>0</v>
      </c>
      <c r="BH350" s="156">
        <f>IF(N350="zníž. prenesená",J350,0)</f>
        <v>0</v>
      </c>
      <c r="BI350" s="156">
        <f>IF(N350="nulová",J350,0)</f>
        <v>0</v>
      </c>
      <c r="BJ350" s="14" t="s">
        <v>80</v>
      </c>
      <c r="BK350" s="157">
        <f>ROUND(I350*H350,3)</f>
        <v>2522.2060000000001</v>
      </c>
      <c r="BL350" s="14" t="s">
        <v>135</v>
      </c>
      <c r="BM350" s="155" t="s">
        <v>837</v>
      </c>
    </row>
    <row r="351" spans="1:65" s="2" customFormat="1" ht="22.15" customHeight="1">
      <c r="A351" s="26"/>
      <c r="B351" s="144"/>
      <c r="C351" s="145" t="s">
        <v>838</v>
      </c>
      <c r="D351" s="145" t="s">
        <v>131</v>
      </c>
      <c r="E351" s="146" t="s">
        <v>839</v>
      </c>
      <c r="F351" s="147" t="s">
        <v>840</v>
      </c>
      <c r="G351" s="148" t="s">
        <v>160</v>
      </c>
      <c r="H351" s="149">
        <v>0.53900000000000003</v>
      </c>
      <c r="I351" s="149">
        <v>30.494</v>
      </c>
      <c r="J351" s="149">
        <f>ROUND(I351*H351,3)</f>
        <v>16.436</v>
      </c>
      <c r="K351" s="150"/>
      <c r="L351" s="27"/>
      <c r="M351" s="151" t="s">
        <v>1</v>
      </c>
      <c r="N351" s="152" t="s">
        <v>37</v>
      </c>
      <c r="O351" s="153">
        <v>0</v>
      </c>
      <c r="P351" s="153">
        <f>O351*H351</f>
        <v>0</v>
      </c>
      <c r="Q351" s="153">
        <v>0</v>
      </c>
      <c r="R351" s="153">
        <f>Q351*H351</f>
        <v>0</v>
      </c>
      <c r="S351" s="153">
        <v>0</v>
      </c>
      <c r="T351" s="154">
        <f>S351*H351</f>
        <v>0</v>
      </c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R351" s="155" t="s">
        <v>135</v>
      </c>
      <c r="AT351" s="155" t="s">
        <v>131</v>
      </c>
      <c r="AU351" s="155" t="s">
        <v>80</v>
      </c>
      <c r="AY351" s="14" t="s">
        <v>128</v>
      </c>
      <c r="BE351" s="156">
        <f>IF(N351="základná",J351,0)</f>
        <v>0</v>
      </c>
      <c r="BF351" s="156">
        <f>IF(N351="znížená",J351,0)</f>
        <v>16.436</v>
      </c>
      <c r="BG351" s="156">
        <f>IF(N351="zákl. prenesená",J351,0)</f>
        <v>0</v>
      </c>
      <c r="BH351" s="156">
        <f>IF(N351="zníž. prenesená",J351,0)</f>
        <v>0</v>
      </c>
      <c r="BI351" s="156">
        <f>IF(N351="nulová",J351,0)</f>
        <v>0</v>
      </c>
      <c r="BJ351" s="14" t="s">
        <v>80</v>
      </c>
      <c r="BK351" s="157">
        <f>ROUND(I351*H351,3)</f>
        <v>16.436</v>
      </c>
      <c r="BL351" s="14" t="s">
        <v>135</v>
      </c>
      <c r="BM351" s="155" t="s">
        <v>841</v>
      </c>
    </row>
    <row r="352" spans="1:65" s="12" customFormat="1" ht="22.9" customHeight="1">
      <c r="B352" s="132"/>
      <c r="D352" s="133" t="s">
        <v>70</v>
      </c>
      <c r="E352" s="142" t="s">
        <v>842</v>
      </c>
      <c r="F352" s="142" t="s">
        <v>843</v>
      </c>
      <c r="J352" s="143">
        <f>BK352</f>
        <v>1865.5239999999997</v>
      </c>
      <c r="L352" s="132"/>
      <c r="M352" s="136"/>
      <c r="N352" s="137"/>
      <c r="O352" s="137"/>
      <c r="P352" s="138">
        <f>SUM(P353:P357)</f>
        <v>0</v>
      </c>
      <c r="Q352" s="137"/>
      <c r="R352" s="138">
        <f>SUM(R353:R357)</f>
        <v>0</v>
      </c>
      <c r="S352" s="137"/>
      <c r="T352" s="139">
        <f>SUM(T353:T357)</f>
        <v>0</v>
      </c>
      <c r="AR352" s="133" t="s">
        <v>76</v>
      </c>
      <c r="AT352" s="140" t="s">
        <v>70</v>
      </c>
      <c r="AU352" s="140" t="s">
        <v>76</v>
      </c>
      <c r="AY352" s="133" t="s">
        <v>128</v>
      </c>
      <c r="BK352" s="141">
        <f>SUM(BK353:BK357)</f>
        <v>1865.5239999999997</v>
      </c>
    </row>
    <row r="353" spans="1:65" s="2" customFormat="1" ht="22.15" customHeight="1">
      <c r="A353" s="26"/>
      <c r="B353" s="144"/>
      <c r="C353" s="145" t="s">
        <v>473</v>
      </c>
      <c r="D353" s="145" t="s">
        <v>131</v>
      </c>
      <c r="E353" s="146" t="s">
        <v>844</v>
      </c>
      <c r="F353" s="147" t="s">
        <v>845</v>
      </c>
      <c r="G353" s="148" t="s">
        <v>134</v>
      </c>
      <c r="H353" s="149">
        <v>176.185</v>
      </c>
      <c r="I353" s="149">
        <v>1.897</v>
      </c>
      <c r="J353" s="149">
        <f>ROUND(I353*H353,3)</f>
        <v>334.22300000000001</v>
      </c>
      <c r="K353" s="150"/>
      <c r="L353" s="27"/>
      <c r="M353" s="151" t="s">
        <v>1</v>
      </c>
      <c r="N353" s="152" t="s">
        <v>37</v>
      </c>
      <c r="O353" s="153">
        <v>0</v>
      </c>
      <c r="P353" s="153">
        <f>O353*H353</f>
        <v>0</v>
      </c>
      <c r="Q353" s="153">
        <v>0</v>
      </c>
      <c r="R353" s="153">
        <f>Q353*H353</f>
        <v>0</v>
      </c>
      <c r="S353" s="153">
        <v>0</v>
      </c>
      <c r="T353" s="154">
        <f>S353*H353</f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5" t="s">
        <v>135</v>
      </c>
      <c r="AT353" s="155" t="s">
        <v>131</v>
      </c>
      <c r="AU353" s="155" t="s">
        <v>80</v>
      </c>
      <c r="AY353" s="14" t="s">
        <v>128</v>
      </c>
      <c r="BE353" s="156">
        <f>IF(N353="základná",J353,0)</f>
        <v>0</v>
      </c>
      <c r="BF353" s="156">
        <f>IF(N353="znížená",J353,0)</f>
        <v>334.22300000000001</v>
      </c>
      <c r="BG353" s="156">
        <f>IF(N353="zákl. prenesená",J353,0)</f>
        <v>0</v>
      </c>
      <c r="BH353" s="156">
        <f>IF(N353="zníž. prenesená",J353,0)</f>
        <v>0</v>
      </c>
      <c r="BI353" s="156">
        <f>IF(N353="nulová",J353,0)</f>
        <v>0</v>
      </c>
      <c r="BJ353" s="14" t="s">
        <v>80</v>
      </c>
      <c r="BK353" s="157">
        <f>ROUND(I353*H353,3)</f>
        <v>334.22300000000001</v>
      </c>
      <c r="BL353" s="14" t="s">
        <v>135</v>
      </c>
      <c r="BM353" s="155" t="s">
        <v>846</v>
      </c>
    </row>
    <row r="354" spans="1:65" s="2" customFormat="1" ht="22.15" customHeight="1">
      <c r="A354" s="26"/>
      <c r="B354" s="144"/>
      <c r="C354" s="145" t="s">
        <v>847</v>
      </c>
      <c r="D354" s="145" t="s">
        <v>131</v>
      </c>
      <c r="E354" s="146" t="s">
        <v>848</v>
      </c>
      <c r="F354" s="147" t="s">
        <v>849</v>
      </c>
      <c r="G354" s="148" t="s">
        <v>134</v>
      </c>
      <c r="H354" s="149">
        <v>193.82</v>
      </c>
      <c r="I354" s="149">
        <v>6.2009999999999996</v>
      </c>
      <c r="J354" s="149">
        <f>ROUND(I354*H354,3)</f>
        <v>1201.8779999999999</v>
      </c>
      <c r="K354" s="150"/>
      <c r="L354" s="27"/>
      <c r="M354" s="151" t="s">
        <v>1</v>
      </c>
      <c r="N354" s="152" t="s">
        <v>37</v>
      </c>
      <c r="O354" s="153">
        <v>0</v>
      </c>
      <c r="P354" s="153">
        <f>O354*H354</f>
        <v>0</v>
      </c>
      <c r="Q354" s="153">
        <v>0</v>
      </c>
      <c r="R354" s="153">
        <f>Q354*H354</f>
        <v>0</v>
      </c>
      <c r="S354" s="153">
        <v>0</v>
      </c>
      <c r="T354" s="154">
        <f>S354*H354</f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5" t="s">
        <v>135</v>
      </c>
      <c r="AT354" s="155" t="s">
        <v>131</v>
      </c>
      <c r="AU354" s="155" t="s">
        <v>80</v>
      </c>
      <c r="AY354" s="14" t="s">
        <v>128</v>
      </c>
      <c r="BE354" s="156">
        <f>IF(N354="základná",J354,0)</f>
        <v>0</v>
      </c>
      <c r="BF354" s="156">
        <f>IF(N354="znížená",J354,0)</f>
        <v>1201.8779999999999</v>
      </c>
      <c r="BG354" s="156">
        <f>IF(N354="zákl. prenesená",J354,0)</f>
        <v>0</v>
      </c>
      <c r="BH354" s="156">
        <f>IF(N354="zníž. prenesená",J354,0)</f>
        <v>0</v>
      </c>
      <c r="BI354" s="156">
        <f>IF(N354="nulová",J354,0)</f>
        <v>0</v>
      </c>
      <c r="BJ354" s="14" t="s">
        <v>80</v>
      </c>
      <c r="BK354" s="157">
        <f>ROUND(I354*H354,3)</f>
        <v>1201.8779999999999</v>
      </c>
      <c r="BL354" s="14" t="s">
        <v>135</v>
      </c>
      <c r="BM354" s="155" t="s">
        <v>850</v>
      </c>
    </row>
    <row r="355" spans="1:65" s="2" customFormat="1" ht="19.899999999999999" customHeight="1">
      <c r="A355" s="26"/>
      <c r="B355" s="144"/>
      <c r="C355" s="145" t="s">
        <v>477</v>
      </c>
      <c r="D355" s="145" t="s">
        <v>131</v>
      </c>
      <c r="E355" s="146" t="s">
        <v>851</v>
      </c>
      <c r="F355" s="147" t="s">
        <v>852</v>
      </c>
      <c r="G355" s="148" t="s">
        <v>134</v>
      </c>
      <c r="H355" s="149">
        <v>176.185</v>
      </c>
      <c r="I355" s="149">
        <v>1.01</v>
      </c>
      <c r="J355" s="149">
        <f>ROUND(I355*H355,3)</f>
        <v>177.947</v>
      </c>
      <c r="K355" s="150"/>
      <c r="L355" s="27"/>
      <c r="M355" s="151" t="s">
        <v>1</v>
      </c>
      <c r="N355" s="152" t="s">
        <v>37</v>
      </c>
      <c r="O355" s="153">
        <v>0</v>
      </c>
      <c r="P355" s="153">
        <f>O355*H355</f>
        <v>0</v>
      </c>
      <c r="Q355" s="153">
        <v>0</v>
      </c>
      <c r="R355" s="153">
        <f>Q355*H355</f>
        <v>0</v>
      </c>
      <c r="S355" s="153">
        <v>0</v>
      </c>
      <c r="T355" s="154">
        <f>S355*H355</f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5" t="s">
        <v>135</v>
      </c>
      <c r="AT355" s="155" t="s">
        <v>131</v>
      </c>
      <c r="AU355" s="155" t="s">
        <v>80</v>
      </c>
      <c r="AY355" s="14" t="s">
        <v>128</v>
      </c>
      <c r="BE355" s="156">
        <f>IF(N355="základná",J355,0)</f>
        <v>0</v>
      </c>
      <c r="BF355" s="156">
        <f>IF(N355="znížená",J355,0)</f>
        <v>177.947</v>
      </c>
      <c r="BG355" s="156">
        <f>IF(N355="zákl. prenesená",J355,0)</f>
        <v>0</v>
      </c>
      <c r="BH355" s="156">
        <f>IF(N355="zníž. prenesená",J355,0)</f>
        <v>0</v>
      </c>
      <c r="BI355" s="156">
        <f>IF(N355="nulová",J355,0)</f>
        <v>0</v>
      </c>
      <c r="BJ355" s="14" t="s">
        <v>80</v>
      </c>
      <c r="BK355" s="157">
        <f>ROUND(I355*H355,3)</f>
        <v>177.947</v>
      </c>
      <c r="BL355" s="14" t="s">
        <v>135</v>
      </c>
      <c r="BM355" s="155" t="s">
        <v>853</v>
      </c>
    </row>
    <row r="356" spans="1:65" s="2" customFormat="1" ht="19.899999999999999" customHeight="1">
      <c r="A356" s="26"/>
      <c r="B356" s="144"/>
      <c r="C356" s="145" t="s">
        <v>854</v>
      </c>
      <c r="D356" s="145" t="s">
        <v>131</v>
      </c>
      <c r="E356" s="146" t="s">
        <v>855</v>
      </c>
      <c r="F356" s="147" t="s">
        <v>856</v>
      </c>
      <c r="G356" s="148" t="s">
        <v>134</v>
      </c>
      <c r="H356" s="149">
        <v>176.185</v>
      </c>
      <c r="I356" s="149">
        <v>0.71</v>
      </c>
      <c r="J356" s="149">
        <f>ROUND(I356*H356,3)</f>
        <v>125.09099999999999</v>
      </c>
      <c r="K356" s="150"/>
      <c r="L356" s="27"/>
      <c r="M356" s="151" t="s">
        <v>1</v>
      </c>
      <c r="N356" s="152" t="s">
        <v>37</v>
      </c>
      <c r="O356" s="153">
        <v>0</v>
      </c>
      <c r="P356" s="153">
        <f>O356*H356</f>
        <v>0</v>
      </c>
      <c r="Q356" s="153">
        <v>0</v>
      </c>
      <c r="R356" s="153">
        <f>Q356*H356</f>
        <v>0</v>
      </c>
      <c r="S356" s="153">
        <v>0</v>
      </c>
      <c r="T356" s="154">
        <f>S356*H356</f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5" t="s">
        <v>135</v>
      </c>
      <c r="AT356" s="155" t="s">
        <v>131</v>
      </c>
      <c r="AU356" s="155" t="s">
        <v>80</v>
      </c>
      <c r="AY356" s="14" t="s">
        <v>128</v>
      </c>
      <c r="BE356" s="156">
        <f>IF(N356="základná",J356,0)</f>
        <v>0</v>
      </c>
      <c r="BF356" s="156">
        <f>IF(N356="znížená",J356,0)</f>
        <v>125.09099999999999</v>
      </c>
      <c r="BG356" s="156">
        <f>IF(N356="zákl. prenesená",J356,0)</f>
        <v>0</v>
      </c>
      <c r="BH356" s="156">
        <f>IF(N356="zníž. prenesená",J356,0)</f>
        <v>0</v>
      </c>
      <c r="BI356" s="156">
        <f>IF(N356="nulová",J356,0)</f>
        <v>0</v>
      </c>
      <c r="BJ356" s="14" t="s">
        <v>80</v>
      </c>
      <c r="BK356" s="157">
        <f>ROUND(I356*H356,3)</f>
        <v>125.09099999999999</v>
      </c>
      <c r="BL356" s="14" t="s">
        <v>135</v>
      </c>
      <c r="BM356" s="155" t="s">
        <v>857</v>
      </c>
    </row>
    <row r="357" spans="1:65" s="2" customFormat="1" ht="22.15" customHeight="1">
      <c r="A357" s="26"/>
      <c r="B357" s="144"/>
      <c r="C357" s="145" t="s">
        <v>480</v>
      </c>
      <c r="D357" s="145" t="s">
        <v>131</v>
      </c>
      <c r="E357" s="146" t="s">
        <v>858</v>
      </c>
      <c r="F357" s="147" t="s">
        <v>859</v>
      </c>
      <c r="G357" s="148" t="s">
        <v>160</v>
      </c>
      <c r="H357" s="149">
        <v>1.802</v>
      </c>
      <c r="I357" s="149">
        <v>14.641999999999999</v>
      </c>
      <c r="J357" s="149">
        <f>ROUND(I357*H357,3)</f>
        <v>26.385000000000002</v>
      </c>
      <c r="K357" s="150"/>
      <c r="L357" s="27"/>
      <c r="M357" s="151" t="s">
        <v>1</v>
      </c>
      <c r="N357" s="152" t="s">
        <v>37</v>
      </c>
      <c r="O357" s="153">
        <v>0</v>
      </c>
      <c r="P357" s="153">
        <f>O357*H357</f>
        <v>0</v>
      </c>
      <c r="Q357" s="153">
        <v>0</v>
      </c>
      <c r="R357" s="153">
        <f>Q357*H357</f>
        <v>0</v>
      </c>
      <c r="S357" s="153">
        <v>0</v>
      </c>
      <c r="T357" s="154">
        <f>S357*H357</f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55" t="s">
        <v>135</v>
      </c>
      <c r="AT357" s="155" t="s">
        <v>131</v>
      </c>
      <c r="AU357" s="155" t="s">
        <v>80</v>
      </c>
      <c r="AY357" s="14" t="s">
        <v>128</v>
      </c>
      <c r="BE357" s="156">
        <f>IF(N357="základná",J357,0)</f>
        <v>0</v>
      </c>
      <c r="BF357" s="156">
        <f>IF(N357="znížená",J357,0)</f>
        <v>26.385000000000002</v>
      </c>
      <c r="BG357" s="156">
        <f>IF(N357="zákl. prenesená",J357,0)</f>
        <v>0</v>
      </c>
      <c r="BH357" s="156">
        <f>IF(N357="zníž. prenesená",J357,0)</f>
        <v>0</v>
      </c>
      <c r="BI357" s="156">
        <f>IF(N357="nulová",J357,0)</f>
        <v>0</v>
      </c>
      <c r="BJ357" s="14" t="s">
        <v>80</v>
      </c>
      <c r="BK357" s="157">
        <f>ROUND(I357*H357,3)</f>
        <v>26.385000000000002</v>
      </c>
      <c r="BL357" s="14" t="s">
        <v>135</v>
      </c>
      <c r="BM357" s="155" t="s">
        <v>860</v>
      </c>
    </row>
    <row r="358" spans="1:65" s="12" customFormat="1" ht="22.9" customHeight="1">
      <c r="B358" s="132"/>
      <c r="D358" s="133" t="s">
        <v>70</v>
      </c>
      <c r="E358" s="142" t="s">
        <v>861</v>
      </c>
      <c r="F358" s="142" t="s">
        <v>862</v>
      </c>
      <c r="J358" s="143">
        <f>BK358</f>
        <v>8999.0030000000006</v>
      </c>
      <c r="L358" s="132"/>
      <c r="M358" s="136"/>
      <c r="N358" s="137"/>
      <c r="O358" s="137"/>
      <c r="P358" s="138">
        <f>SUM(P359:P361)</f>
        <v>0</v>
      </c>
      <c r="Q358" s="137"/>
      <c r="R358" s="138">
        <f>SUM(R359:R361)</f>
        <v>0</v>
      </c>
      <c r="S358" s="137"/>
      <c r="T358" s="139">
        <f>SUM(T359:T361)</f>
        <v>0</v>
      </c>
      <c r="AR358" s="133" t="s">
        <v>76</v>
      </c>
      <c r="AT358" s="140" t="s">
        <v>70</v>
      </c>
      <c r="AU358" s="140" t="s">
        <v>76</v>
      </c>
      <c r="AY358" s="133" t="s">
        <v>128</v>
      </c>
      <c r="BK358" s="141">
        <f>SUM(BK359:BK361)</f>
        <v>8999.0030000000006</v>
      </c>
    </row>
    <row r="359" spans="1:65" s="2" customFormat="1" ht="22.15" customHeight="1">
      <c r="A359" s="26"/>
      <c r="B359" s="144"/>
      <c r="C359" s="145" t="s">
        <v>863</v>
      </c>
      <c r="D359" s="145" t="s">
        <v>131</v>
      </c>
      <c r="E359" s="146" t="s">
        <v>864</v>
      </c>
      <c r="F359" s="147" t="s">
        <v>865</v>
      </c>
      <c r="G359" s="148" t="s">
        <v>134</v>
      </c>
      <c r="H359" s="149">
        <v>204.62</v>
      </c>
      <c r="I359" s="149">
        <v>25.143000000000001</v>
      </c>
      <c r="J359" s="149">
        <f>ROUND(I359*H359,3)</f>
        <v>5144.7610000000004</v>
      </c>
      <c r="K359" s="150"/>
      <c r="L359" s="27"/>
      <c r="M359" s="151" t="s">
        <v>1</v>
      </c>
      <c r="N359" s="152" t="s">
        <v>37</v>
      </c>
      <c r="O359" s="153">
        <v>0</v>
      </c>
      <c r="P359" s="153">
        <f>O359*H359</f>
        <v>0</v>
      </c>
      <c r="Q359" s="153">
        <v>0</v>
      </c>
      <c r="R359" s="153">
        <f>Q359*H359</f>
        <v>0</v>
      </c>
      <c r="S359" s="153">
        <v>0</v>
      </c>
      <c r="T359" s="154">
        <f>S359*H359</f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55" t="s">
        <v>135</v>
      </c>
      <c r="AT359" s="155" t="s">
        <v>131</v>
      </c>
      <c r="AU359" s="155" t="s">
        <v>80</v>
      </c>
      <c r="AY359" s="14" t="s">
        <v>128</v>
      </c>
      <c r="BE359" s="156">
        <f>IF(N359="základná",J359,0)</f>
        <v>0</v>
      </c>
      <c r="BF359" s="156">
        <f>IF(N359="znížená",J359,0)</f>
        <v>5144.7610000000004</v>
      </c>
      <c r="BG359" s="156">
        <f>IF(N359="zákl. prenesená",J359,0)</f>
        <v>0</v>
      </c>
      <c r="BH359" s="156">
        <f>IF(N359="zníž. prenesená",J359,0)</f>
        <v>0</v>
      </c>
      <c r="BI359" s="156">
        <f>IF(N359="nulová",J359,0)</f>
        <v>0</v>
      </c>
      <c r="BJ359" s="14" t="s">
        <v>80</v>
      </c>
      <c r="BK359" s="157">
        <f>ROUND(I359*H359,3)</f>
        <v>5144.7610000000004</v>
      </c>
      <c r="BL359" s="14" t="s">
        <v>135</v>
      </c>
      <c r="BM359" s="155" t="s">
        <v>866</v>
      </c>
    </row>
    <row r="360" spans="1:65" s="2" customFormat="1" ht="14.45" customHeight="1">
      <c r="A360" s="26"/>
      <c r="B360" s="144"/>
      <c r="C360" s="158" t="s">
        <v>484</v>
      </c>
      <c r="D360" s="158" t="s">
        <v>157</v>
      </c>
      <c r="E360" s="159" t="s">
        <v>867</v>
      </c>
      <c r="F360" s="160" t="s">
        <v>868</v>
      </c>
      <c r="G360" s="161" t="s">
        <v>134</v>
      </c>
      <c r="H360" s="162">
        <v>208.71199999999999</v>
      </c>
      <c r="I360" s="162">
        <v>17.407</v>
      </c>
      <c r="J360" s="162">
        <f>ROUND(I360*H360,3)</f>
        <v>3633.05</v>
      </c>
      <c r="K360" s="163"/>
      <c r="L360" s="164"/>
      <c r="M360" s="165" t="s">
        <v>1</v>
      </c>
      <c r="N360" s="166" t="s">
        <v>37</v>
      </c>
      <c r="O360" s="153">
        <v>0</v>
      </c>
      <c r="P360" s="153">
        <f>O360*H360</f>
        <v>0</v>
      </c>
      <c r="Q360" s="153">
        <v>0</v>
      </c>
      <c r="R360" s="153">
        <f>Q360*H360</f>
        <v>0</v>
      </c>
      <c r="S360" s="153">
        <v>0</v>
      </c>
      <c r="T360" s="154">
        <f>S360*H360</f>
        <v>0</v>
      </c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R360" s="155" t="s">
        <v>145</v>
      </c>
      <c r="AT360" s="155" t="s">
        <v>157</v>
      </c>
      <c r="AU360" s="155" t="s">
        <v>80</v>
      </c>
      <c r="AY360" s="14" t="s">
        <v>128</v>
      </c>
      <c r="BE360" s="156">
        <f>IF(N360="základná",J360,0)</f>
        <v>0</v>
      </c>
      <c r="BF360" s="156">
        <f>IF(N360="znížená",J360,0)</f>
        <v>3633.05</v>
      </c>
      <c r="BG360" s="156">
        <f>IF(N360="zákl. prenesená",J360,0)</f>
        <v>0</v>
      </c>
      <c r="BH360" s="156">
        <f>IF(N360="zníž. prenesená",J360,0)</f>
        <v>0</v>
      </c>
      <c r="BI360" s="156">
        <f>IF(N360="nulová",J360,0)</f>
        <v>0</v>
      </c>
      <c r="BJ360" s="14" t="s">
        <v>80</v>
      </c>
      <c r="BK360" s="157">
        <f>ROUND(I360*H360,3)</f>
        <v>3633.05</v>
      </c>
      <c r="BL360" s="14" t="s">
        <v>135</v>
      </c>
      <c r="BM360" s="155" t="s">
        <v>869</v>
      </c>
    </row>
    <row r="361" spans="1:65" s="2" customFormat="1" ht="22.15" customHeight="1">
      <c r="A361" s="26"/>
      <c r="B361" s="144"/>
      <c r="C361" s="145" t="s">
        <v>870</v>
      </c>
      <c r="D361" s="145" t="s">
        <v>131</v>
      </c>
      <c r="E361" s="146" t="s">
        <v>871</v>
      </c>
      <c r="F361" s="147" t="s">
        <v>872</v>
      </c>
      <c r="G361" s="148" t="s">
        <v>160</v>
      </c>
      <c r="H361" s="149">
        <v>12.798999999999999</v>
      </c>
      <c r="I361" s="149">
        <v>17.282</v>
      </c>
      <c r="J361" s="149">
        <f>ROUND(I361*H361,3)</f>
        <v>221.19200000000001</v>
      </c>
      <c r="K361" s="150"/>
      <c r="L361" s="27"/>
      <c r="M361" s="151" t="s">
        <v>1</v>
      </c>
      <c r="N361" s="152" t="s">
        <v>37</v>
      </c>
      <c r="O361" s="153">
        <v>0</v>
      </c>
      <c r="P361" s="153">
        <f>O361*H361</f>
        <v>0</v>
      </c>
      <c r="Q361" s="153">
        <v>0</v>
      </c>
      <c r="R361" s="153">
        <f>Q361*H361</f>
        <v>0</v>
      </c>
      <c r="S361" s="153">
        <v>0</v>
      </c>
      <c r="T361" s="154">
        <f>S361*H361</f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55" t="s">
        <v>135</v>
      </c>
      <c r="AT361" s="155" t="s">
        <v>131</v>
      </c>
      <c r="AU361" s="155" t="s">
        <v>80</v>
      </c>
      <c r="AY361" s="14" t="s">
        <v>128</v>
      </c>
      <c r="BE361" s="156">
        <f>IF(N361="základná",J361,0)</f>
        <v>0</v>
      </c>
      <c r="BF361" s="156">
        <f>IF(N361="znížená",J361,0)</f>
        <v>221.19200000000001</v>
      </c>
      <c r="BG361" s="156">
        <f>IF(N361="zákl. prenesená",J361,0)</f>
        <v>0</v>
      </c>
      <c r="BH361" s="156">
        <f>IF(N361="zníž. prenesená",J361,0)</f>
        <v>0</v>
      </c>
      <c r="BI361" s="156">
        <f>IF(N361="nulová",J361,0)</f>
        <v>0</v>
      </c>
      <c r="BJ361" s="14" t="s">
        <v>80</v>
      </c>
      <c r="BK361" s="157">
        <f>ROUND(I361*H361,3)</f>
        <v>221.19200000000001</v>
      </c>
      <c r="BL361" s="14" t="s">
        <v>135</v>
      </c>
      <c r="BM361" s="155" t="s">
        <v>873</v>
      </c>
    </row>
    <row r="362" spans="1:65" s="12" customFormat="1" ht="22.9" customHeight="1">
      <c r="B362" s="132"/>
      <c r="D362" s="133" t="s">
        <v>70</v>
      </c>
      <c r="E362" s="142" t="s">
        <v>874</v>
      </c>
      <c r="F362" s="142" t="s">
        <v>875</v>
      </c>
      <c r="J362" s="143">
        <f>BK362</f>
        <v>3012.7640000000001</v>
      </c>
      <c r="L362" s="132"/>
      <c r="M362" s="136"/>
      <c r="N362" s="137"/>
      <c r="O362" s="137"/>
      <c r="P362" s="138">
        <f>SUM(P363:P366)</f>
        <v>0</v>
      </c>
      <c r="Q362" s="137"/>
      <c r="R362" s="138">
        <f>SUM(R363:R366)</f>
        <v>0</v>
      </c>
      <c r="S362" s="137"/>
      <c r="T362" s="139">
        <f>SUM(T363:T366)</f>
        <v>0</v>
      </c>
      <c r="AR362" s="133" t="s">
        <v>76</v>
      </c>
      <c r="AT362" s="140" t="s">
        <v>70</v>
      </c>
      <c r="AU362" s="140" t="s">
        <v>76</v>
      </c>
      <c r="AY362" s="133" t="s">
        <v>128</v>
      </c>
      <c r="BK362" s="141">
        <f>SUM(BK363:BK366)</f>
        <v>3012.7640000000001</v>
      </c>
    </row>
    <row r="363" spans="1:65" s="2" customFormat="1" ht="22.15" customHeight="1">
      <c r="A363" s="26"/>
      <c r="B363" s="144"/>
      <c r="C363" s="145" t="s">
        <v>487</v>
      </c>
      <c r="D363" s="145" t="s">
        <v>131</v>
      </c>
      <c r="E363" s="146" t="s">
        <v>876</v>
      </c>
      <c r="F363" s="147" t="s">
        <v>877</v>
      </c>
      <c r="G363" s="148" t="s">
        <v>134</v>
      </c>
      <c r="H363" s="149">
        <v>134.76</v>
      </c>
      <c r="I363" s="149">
        <v>1.75</v>
      </c>
      <c r="J363" s="149">
        <f>ROUND(I363*H363,3)</f>
        <v>235.83</v>
      </c>
      <c r="K363" s="150"/>
      <c r="L363" s="27"/>
      <c r="M363" s="151" t="s">
        <v>1</v>
      </c>
      <c r="N363" s="152" t="s">
        <v>37</v>
      </c>
      <c r="O363" s="153">
        <v>0</v>
      </c>
      <c r="P363" s="153">
        <f>O363*H363</f>
        <v>0</v>
      </c>
      <c r="Q363" s="153">
        <v>0</v>
      </c>
      <c r="R363" s="153">
        <f>Q363*H363</f>
        <v>0</v>
      </c>
      <c r="S363" s="153">
        <v>0</v>
      </c>
      <c r="T363" s="154">
        <f>S363*H363</f>
        <v>0</v>
      </c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R363" s="155" t="s">
        <v>135</v>
      </c>
      <c r="AT363" s="155" t="s">
        <v>131</v>
      </c>
      <c r="AU363" s="155" t="s">
        <v>80</v>
      </c>
      <c r="AY363" s="14" t="s">
        <v>128</v>
      </c>
      <c r="BE363" s="156">
        <f>IF(N363="základná",J363,0)</f>
        <v>0</v>
      </c>
      <c r="BF363" s="156">
        <f>IF(N363="znížená",J363,0)</f>
        <v>235.83</v>
      </c>
      <c r="BG363" s="156">
        <f>IF(N363="zákl. prenesená",J363,0)</f>
        <v>0</v>
      </c>
      <c r="BH363" s="156">
        <f>IF(N363="zníž. prenesená",J363,0)</f>
        <v>0</v>
      </c>
      <c r="BI363" s="156">
        <f>IF(N363="nulová",J363,0)</f>
        <v>0</v>
      </c>
      <c r="BJ363" s="14" t="s">
        <v>80</v>
      </c>
      <c r="BK363" s="157">
        <f>ROUND(I363*H363,3)</f>
        <v>235.83</v>
      </c>
      <c r="BL363" s="14" t="s">
        <v>135</v>
      </c>
      <c r="BM363" s="155" t="s">
        <v>878</v>
      </c>
    </row>
    <row r="364" spans="1:65" s="2" customFormat="1" ht="22.15" customHeight="1">
      <c r="A364" s="26"/>
      <c r="B364" s="144"/>
      <c r="C364" s="145" t="s">
        <v>879</v>
      </c>
      <c r="D364" s="145" t="s">
        <v>131</v>
      </c>
      <c r="E364" s="146" t="s">
        <v>880</v>
      </c>
      <c r="F364" s="147" t="s">
        <v>881</v>
      </c>
      <c r="G364" s="148" t="s">
        <v>134</v>
      </c>
      <c r="H364" s="149">
        <v>134.76</v>
      </c>
      <c r="I364" s="149">
        <v>5.4509999999999996</v>
      </c>
      <c r="J364" s="149">
        <f>ROUND(I364*H364,3)</f>
        <v>734.577</v>
      </c>
      <c r="K364" s="150"/>
      <c r="L364" s="27"/>
      <c r="M364" s="151" t="s">
        <v>1</v>
      </c>
      <c r="N364" s="152" t="s">
        <v>37</v>
      </c>
      <c r="O364" s="153">
        <v>0</v>
      </c>
      <c r="P364" s="153">
        <f>O364*H364</f>
        <v>0</v>
      </c>
      <c r="Q364" s="153">
        <v>0</v>
      </c>
      <c r="R364" s="153">
        <f>Q364*H364</f>
        <v>0</v>
      </c>
      <c r="S364" s="153">
        <v>0</v>
      </c>
      <c r="T364" s="154">
        <f>S364*H364</f>
        <v>0</v>
      </c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R364" s="155" t="s">
        <v>135</v>
      </c>
      <c r="AT364" s="155" t="s">
        <v>131</v>
      </c>
      <c r="AU364" s="155" t="s">
        <v>80</v>
      </c>
      <c r="AY364" s="14" t="s">
        <v>128</v>
      </c>
      <c r="BE364" s="156">
        <f>IF(N364="základná",J364,0)</f>
        <v>0</v>
      </c>
      <c r="BF364" s="156">
        <f>IF(N364="znížená",J364,0)</f>
        <v>734.577</v>
      </c>
      <c r="BG364" s="156">
        <f>IF(N364="zákl. prenesená",J364,0)</f>
        <v>0</v>
      </c>
      <c r="BH364" s="156">
        <f>IF(N364="zníž. prenesená",J364,0)</f>
        <v>0</v>
      </c>
      <c r="BI364" s="156">
        <f>IF(N364="nulová",J364,0)</f>
        <v>0</v>
      </c>
      <c r="BJ364" s="14" t="s">
        <v>80</v>
      </c>
      <c r="BK364" s="157">
        <f>ROUND(I364*H364,3)</f>
        <v>734.577</v>
      </c>
      <c r="BL364" s="14" t="s">
        <v>135</v>
      </c>
      <c r="BM364" s="155" t="s">
        <v>882</v>
      </c>
    </row>
    <row r="365" spans="1:65" s="2" customFormat="1" ht="30" customHeight="1">
      <c r="A365" s="26"/>
      <c r="B365" s="144"/>
      <c r="C365" s="145" t="s">
        <v>493</v>
      </c>
      <c r="D365" s="145" t="s">
        <v>131</v>
      </c>
      <c r="E365" s="146" t="s">
        <v>883</v>
      </c>
      <c r="F365" s="147" t="s">
        <v>884</v>
      </c>
      <c r="G365" s="148" t="s">
        <v>134</v>
      </c>
      <c r="H365" s="149">
        <v>142.69999999999999</v>
      </c>
      <c r="I365" s="149">
        <v>10.458</v>
      </c>
      <c r="J365" s="149">
        <f>ROUND(I365*H365,3)</f>
        <v>1492.357</v>
      </c>
      <c r="K365" s="150"/>
      <c r="L365" s="27"/>
      <c r="M365" s="151" t="s">
        <v>1</v>
      </c>
      <c r="N365" s="152" t="s">
        <v>37</v>
      </c>
      <c r="O365" s="153">
        <v>0</v>
      </c>
      <c r="P365" s="153">
        <f>O365*H365</f>
        <v>0</v>
      </c>
      <c r="Q365" s="153">
        <v>0</v>
      </c>
      <c r="R365" s="153">
        <f>Q365*H365</f>
        <v>0</v>
      </c>
      <c r="S365" s="153">
        <v>0</v>
      </c>
      <c r="T365" s="154">
        <f>S365*H365</f>
        <v>0</v>
      </c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R365" s="155" t="s">
        <v>135</v>
      </c>
      <c r="AT365" s="155" t="s">
        <v>131</v>
      </c>
      <c r="AU365" s="155" t="s">
        <v>80</v>
      </c>
      <c r="AY365" s="14" t="s">
        <v>128</v>
      </c>
      <c r="BE365" s="156">
        <f>IF(N365="základná",J365,0)</f>
        <v>0</v>
      </c>
      <c r="BF365" s="156">
        <f>IF(N365="znížená",J365,0)</f>
        <v>1492.357</v>
      </c>
      <c r="BG365" s="156">
        <f>IF(N365="zákl. prenesená",J365,0)</f>
        <v>0</v>
      </c>
      <c r="BH365" s="156">
        <f>IF(N365="zníž. prenesená",J365,0)</f>
        <v>0</v>
      </c>
      <c r="BI365" s="156">
        <f>IF(N365="nulová",J365,0)</f>
        <v>0</v>
      </c>
      <c r="BJ365" s="14" t="s">
        <v>80</v>
      </c>
      <c r="BK365" s="157">
        <f>ROUND(I365*H365,3)</f>
        <v>1492.357</v>
      </c>
      <c r="BL365" s="14" t="s">
        <v>135</v>
      </c>
      <c r="BM365" s="155" t="s">
        <v>885</v>
      </c>
    </row>
    <row r="366" spans="1:65" s="2" customFormat="1" ht="22.15" customHeight="1">
      <c r="A366" s="26"/>
      <c r="B366" s="144"/>
      <c r="C366" s="145" t="s">
        <v>886</v>
      </c>
      <c r="D366" s="145" t="s">
        <v>131</v>
      </c>
      <c r="E366" s="146" t="s">
        <v>887</v>
      </c>
      <c r="F366" s="147" t="s">
        <v>888</v>
      </c>
      <c r="G366" s="148" t="s">
        <v>440</v>
      </c>
      <c r="H366" s="149">
        <v>1</v>
      </c>
      <c r="I366" s="149">
        <v>550</v>
      </c>
      <c r="J366" s="149">
        <f>ROUND(I366*H366,3)</f>
        <v>550</v>
      </c>
      <c r="K366" s="150"/>
      <c r="L366" s="27"/>
      <c r="M366" s="151" t="s">
        <v>1</v>
      </c>
      <c r="N366" s="152" t="s">
        <v>37</v>
      </c>
      <c r="O366" s="153">
        <v>0</v>
      </c>
      <c r="P366" s="153">
        <f>O366*H366</f>
        <v>0</v>
      </c>
      <c r="Q366" s="153">
        <v>0</v>
      </c>
      <c r="R366" s="153">
        <f>Q366*H366</f>
        <v>0</v>
      </c>
      <c r="S366" s="153">
        <v>0</v>
      </c>
      <c r="T366" s="154">
        <f>S366*H366</f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55" t="s">
        <v>135</v>
      </c>
      <c r="AT366" s="155" t="s">
        <v>131</v>
      </c>
      <c r="AU366" s="155" t="s">
        <v>80</v>
      </c>
      <c r="AY366" s="14" t="s">
        <v>128</v>
      </c>
      <c r="BE366" s="156">
        <f>IF(N366="základná",J366,0)</f>
        <v>0</v>
      </c>
      <c r="BF366" s="156">
        <f>IF(N366="znížená",J366,0)</f>
        <v>550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4" t="s">
        <v>80</v>
      </c>
      <c r="BK366" s="157">
        <f>ROUND(I366*H366,3)</f>
        <v>550</v>
      </c>
      <c r="BL366" s="14" t="s">
        <v>135</v>
      </c>
      <c r="BM366" s="155" t="s">
        <v>889</v>
      </c>
    </row>
    <row r="367" spans="1:65" s="12" customFormat="1" ht="22.9" customHeight="1">
      <c r="B367" s="132"/>
      <c r="D367" s="133" t="s">
        <v>70</v>
      </c>
      <c r="E367" s="142" t="s">
        <v>874</v>
      </c>
      <c r="F367" s="142" t="s">
        <v>875</v>
      </c>
      <c r="J367" s="143">
        <f>BK367</f>
        <v>2959.03</v>
      </c>
      <c r="L367" s="132"/>
      <c r="M367" s="136"/>
      <c r="N367" s="137"/>
      <c r="O367" s="137"/>
      <c r="P367" s="138">
        <f>SUM(P368:P370)</f>
        <v>0</v>
      </c>
      <c r="Q367" s="137"/>
      <c r="R367" s="138">
        <f>SUM(R368:R370)</f>
        <v>0</v>
      </c>
      <c r="S367" s="137"/>
      <c r="T367" s="139">
        <f>SUM(T368:T370)</f>
        <v>0</v>
      </c>
      <c r="AR367" s="133" t="s">
        <v>76</v>
      </c>
      <c r="AT367" s="140" t="s">
        <v>70</v>
      </c>
      <c r="AU367" s="140" t="s">
        <v>76</v>
      </c>
      <c r="AY367" s="133" t="s">
        <v>128</v>
      </c>
      <c r="BK367" s="141">
        <f>SUM(BK368:BK370)</f>
        <v>2959.03</v>
      </c>
    </row>
    <row r="368" spans="1:65" s="2" customFormat="1" ht="22.15" customHeight="1">
      <c r="A368" s="26"/>
      <c r="B368" s="144"/>
      <c r="C368" s="145" t="s">
        <v>890</v>
      </c>
      <c r="D368" s="145" t="s">
        <v>131</v>
      </c>
      <c r="E368" s="146" t="s">
        <v>891</v>
      </c>
      <c r="F368" s="147" t="s">
        <v>892</v>
      </c>
      <c r="G368" s="148" t="s">
        <v>134</v>
      </c>
      <c r="H368" s="149">
        <v>1660.0039999999999</v>
      </c>
      <c r="I368" s="149">
        <v>0.89</v>
      </c>
      <c r="J368" s="149">
        <f>ROUND(I368*H368,3)</f>
        <v>1477.404</v>
      </c>
      <c r="K368" s="150"/>
      <c r="L368" s="27"/>
      <c r="M368" s="151" t="s">
        <v>1</v>
      </c>
      <c r="N368" s="152" t="s">
        <v>37</v>
      </c>
      <c r="O368" s="153">
        <v>0</v>
      </c>
      <c r="P368" s="153">
        <f>O368*H368</f>
        <v>0</v>
      </c>
      <c r="Q368" s="153">
        <v>0</v>
      </c>
      <c r="R368" s="153">
        <f>Q368*H368</f>
        <v>0</v>
      </c>
      <c r="S368" s="153">
        <v>0</v>
      </c>
      <c r="T368" s="154">
        <f>S368*H368</f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55" t="s">
        <v>135</v>
      </c>
      <c r="AT368" s="155" t="s">
        <v>131</v>
      </c>
      <c r="AU368" s="155" t="s">
        <v>80</v>
      </c>
      <c r="AY368" s="14" t="s">
        <v>128</v>
      </c>
      <c r="BE368" s="156">
        <f>IF(N368="základná",J368,0)</f>
        <v>0</v>
      </c>
      <c r="BF368" s="156">
        <f>IF(N368="znížená",J368,0)</f>
        <v>1477.404</v>
      </c>
      <c r="BG368" s="156">
        <f>IF(N368="zákl. prenesená",J368,0)</f>
        <v>0</v>
      </c>
      <c r="BH368" s="156">
        <f>IF(N368="zníž. prenesená",J368,0)</f>
        <v>0</v>
      </c>
      <c r="BI368" s="156">
        <f>IF(N368="nulová",J368,0)</f>
        <v>0</v>
      </c>
      <c r="BJ368" s="14" t="s">
        <v>80</v>
      </c>
      <c r="BK368" s="157">
        <f>ROUND(I368*H368,3)</f>
        <v>1477.404</v>
      </c>
      <c r="BL368" s="14" t="s">
        <v>135</v>
      </c>
      <c r="BM368" s="155" t="s">
        <v>893</v>
      </c>
    </row>
    <row r="369" spans="1:65" s="2" customFormat="1" ht="22.15" customHeight="1">
      <c r="A369" s="26"/>
      <c r="B369" s="144"/>
      <c r="C369" s="145" t="s">
        <v>894</v>
      </c>
      <c r="D369" s="145" t="s">
        <v>131</v>
      </c>
      <c r="E369" s="146" t="s">
        <v>895</v>
      </c>
      <c r="F369" s="147" t="s">
        <v>896</v>
      </c>
      <c r="G369" s="148" t="s">
        <v>134</v>
      </c>
      <c r="H369" s="149">
        <v>487.33300000000003</v>
      </c>
      <c r="I369" s="149">
        <v>0.89</v>
      </c>
      <c r="J369" s="149">
        <f>ROUND(I369*H369,3)</f>
        <v>433.726</v>
      </c>
      <c r="K369" s="150"/>
      <c r="L369" s="27"/>
      <c r="M369" s="151" t="s">
        <v>1</v>
      </c>
      <c r="N369" s="152" t="s">
        <v>37</v>
      </c>
      <c r="O369" s="153">
        <v>0</v>
      </c>
      <c r="P369" s="153">
        <f>O369*H369</f>
        <v>0</v>
      </c>
      <c r="Q369" s="153">
        <v>0</v>
      </c>
      <c r="R369" s="153">
        <f>Q369*H369</f>
        <v>0</v>
      </c>
      <c r="S369" s="153">
        <v>0</v>
      </c>
      <c r="T369" s="154">
        <f>S369*H369</f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55" t="s">
        <v>135</v>
      </c>
      <c r="AT369" s="155" t="s">
        <v>131</v>
      </c>
      <c r="AU369" s="155" t="s">
        <v>80</v>
      </c>
      <c r="AY369" s="14" t="s">
        <v>128</v>
      </c>
      <c r="BE369" s="156">
        <f>IF(N369="základná",J369,0)</f>
        <v>0</v>
      </c>
      <c r="BF369" s="156">
        <f>IF(N369="znížená",J369,0)</f>
        <v>433.726</v>
      </c>
      <c r="BG369" s="156">
        <f>IF(N369="zákl. prenesená",J369,0)</f>
        <v>0</v>
      </c>
      <c r="BH369" s="156">
        <f>IF(N369="zníž. prenesená",J369,0)</f>
        <v>0</v>
      </c>
      <c r="BI369" s="156">
        <f>IF(N369="nulová",J369,0)</f>
        <v>0</v>
      </c>
      <c r="BJ369" s="14" t="s">
        <v>80</v>
      </c>
      <c r="BK369" s="157">
        <f>ROUND(I369*H369,3)</f>
        <v>433.726</v>
      </c>
      <c r="BL369" s="14" t="s">
        <v>135</v>
      </c>
      <c r="BM369" s="155" t="s">
        <v>897</v>
      </c>
    </row>
    <row r="370" spans="1:65" s="2" customFormat="1" ht="34.9" customHeight="1">
      <c r="A370" s="26"/>
      <c r="B370" s="144"/>
      <c r="C370" s="145" t="s">
        <v>898</v>
      </c>
      <c r="D370" s="145" t="s">
        <v>131</v>
      </c>
      <c r="E370" s="146" t="s">
        <v>899</v>
      </c>
      <c r="F370" s="147" t="s">
        <v>900</v>
      </c>
      <c r="G370" s="148" t="s">
        <v>134</v>
      </c>
      <c r="H370" s="149">
        <v>2147.337</v>
      </c>
      <c r="I370" s="149">
        <v>0.48799999999999999</v>
      </c>
      <c r="J370" s="149">
        <f>ROUND(I370*H370,3)</f>
        <v>1047.9000000000001</v>
      </c>
      <c r="K370" s="150"/>
      <c r="L370" s="27"/>
      <c r="M370" s="151" t="s">
        <v>1</v>
      </c>
      <c r="N370" s="152" t="s">
        <v>37</v>
      </c>
      <c r="O370" s="153">
        <v>0</v>
      </c>
      <c r="P370" s="153">
        <f>O370*H370</f>
        <v>0</v>
      </c>
      <c r="Q370" s="153">
        <v>0</v>
      </c>
      <c r="R370" s="153">
        <f>Q370*H370</f>
        <v>0</v>
      </c>
      <c r="S370" s="153">
        <v>0</v>
      </c>
      <c r="T370" s="154">
        <f>S370*H370</f>
        <v>0</v>
      </c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R370" s="155" t="s">
        <v>135</v>
      </c>
      <c r="AT370" s="155" t="s">
        <v>131</v>
      </c>
      <c r="AU370" s="155" t="s">
        <v>80</v>
      </c>
      <c r="AY370" s="14" t="s">
        <v>128</v>
      </c>
      <c r="BE370" s="156">
        <f>IF(N370="základná",J370,0)</f>
        <v>0</v>
      </c>
      <c r="BF370" s="156">
        <f>IF(N370="znížená",J370,0)</f>
        <v>1047.9000000000001</v>
      </c>
      <c r="BG370" s="156">
        <f>IF(N370="zákl. prenesená",J370,0)</f>
        <v>0</v>
      </c>
      <c r="BH370" s="156">
        <f>IF(N370="zníž. prenesená",J370,0)</f>
        <v>0</v>
      </c>
      <c r="BI370" s="156">
        <f>IF(N370="nulová",J370,0)</f>
        <v>0</v>
      </c>
      <c r="BJ370" s="14" t="s">
        <v>80</v>
      </c>
      <c r="BK370" s="157">
        <f>ROUND(I370*H370,3)</f>
        <v>1047.9000000000001</v>
      </c>
      <c r="BL370" s="14" t="s">
        <v>135</v>
      </c>
      <c r="BM370" s="155" t="s">
        <v>901</v>
      </c>
    </row>
    <row r="371" spans="1:65" s="12" customFormat="1" ht="25.9" customHeight="1">
      <c r="B371" s="132"/>
      <c r="D371" s="133" t="s">
        <v>70</v>
      </c>
      <c r="E371" s="134" t="s">
        <v>902</v>
      </c>
      <c r="F371" s="134" t="s">
        <v>903</v>
      </c>
      <c r="J371" s="135">
        <f>BK371</f>
        <v>42466.080000000002</v>
      </c>
      <c r="L371" s="132"/>
      <c r="M371" s="136"/>
      <c r="N371" s="137"/>
      <c r="O371" s="137"/>
      <c r="P371" s="138">
        <f>P372</f>
        <v>0</v>
      </c>
      <c r="Q371" s="137"/>
      <c r="R371" s="138">
        <f>R372</f>
        <v>0</v>
      </c>
      <c r="S371" s="137"/>
      <c r="T371" s="139">
        <f>T372</f>
        <v>0</v>
      </c>
      <c r="AR371" s="133" t="s">
        <v>76</v>
      </c>
      <c r="AT371" s="140" t="s">
        <v>70</v>
      </c>
      <c r="AU371" s="140" t="s">
        <v>71</v>
      </c>
      <c r="AY371" s="133" t="s">
        <v>128</v>
      </c>
      <c r="BK371" s="141">
        <f>BK372</f>
        <v>42466.080000000002</v>
      </c>
    </row>
    <row r="372" spans="1:65" s="12" customFormat="1" ht="22.9" customHeight="1">
      <c r="B372" s="132"/>
      <c r="D372" s="133" t="s">
        <v>70</v>
      </c>
      <c r="E372" s="142" t="s">
        <v>904</v>
      </c>
      <c r="F372" s="142" t="s">
        <v>905</v>
      </c>
      <c r="J372" s="143">
        <f>BK372</f>
        <v>42466.080000000002</v>
      </c>
      <c r="L372" s="132"/>
      <c r="M372" s="136"/>
      <c r="N372" s="137"/>
      <c r="O372" s="137"/>
      <c r="P372" s="138">
        <f>P373</f>
        <v>0</v>
      </c>
      <c r="Q372" s="137"/>
      <c r="R372" s="138">
        <f>R373</f>
        <v>0</v>
      </c>
      <c r="S372" s="137"/>
      <c r="T372" s="139">
        <f>T373</f>
        <v>0</v>
      </c>
      <c r="AR372" s="133" t="s">
        <v>76</v>
      </c>
      <c r="AT372" s="140" t="s">
        <v>70</v>
      </c>
      <c r="AU372" s="140" t="s">
        <v>76</v>
      </c>
      <c r="AY372" s="133" t="s">
        <v>128</v>
      </c>
      <c r="BK372" s="141">
        <f>BK373</f>
        <v>42466.080000000002</v>
      </c>
    </row>
    <row r="373" spans="1:65" s="2" customFormat="1" ht="22.15" customHeight="1">
      <c r="A373" s="26"/>
      <c r="B373" s="144"/>
      <c r="C373" s="145" t="s">
        <v>906</v>
      </c>
      <c r="D373" s="145" t="s">
        <v>131</v>
      </c>
      <c r="E373" s="146" t="s">
        <v>907</v>
      </c>
      <c r="F373" s="147" t="s">
        <v>908</v>
      </c>
      <c r="G373" s="148" t="s">
        <v>440</v>
      </c>
      <c r="H373" s="149">
        <v>1</v>
      </c>
      <c r="I373" s="149">
        <v>42466.080000000002</v>
      </c>
      <c r="J373" s="149">
        <f>ROUND(I373*H373,3)</f>
        <v>42466.080000000002</v>
      </c>
      <c r="K373" s="150"/>
      <c r="L373" s="27"/>
      <c r="M373" s="167" t="s">
        <v>1</v>
      </c>
      <c r="N373" s="168" t="s">
        <v>37</v>
      </c>
      <c r="O373" s="169">
        <v>0</v>
      </c>
      <c r="P373" s="169">
        <f>O373*H373</f>
        <v>0</v>
      </c>
      <c r="Q373" s="169">
        <v>0</v>
      </c>
      <c r="R373" s="169">
        <f>Q373*H373</f>
        <v>0</v>
      </c>
      <c r="S373" s="169">
        <v>0</v>
      </c>
      <c r="T373" s="170">
        <f>S373*H373</f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55" t="s">
        <v>135</v>
      </c>
      <c r="AT373" s="155" t="s">
        <v>131</v>
      </c>
      <c r="AU373" s="155" t="s">
        <v>80</v>
      </c>
      <c r="AY373" s="14" t="s">
        <v>128</v>
      </c>
      <c r="BE373" s="156">
        <f>IF(N373="základná",J373,0)</f>
        <v>0</v>
      </c>
      <c r="BF373" s="156">
        <f>IF(N373="znížená",J373,0)</f>
        <v>42466.080000000002</v>
      </c>
      <c r="BG373" s="156">
        <f>IF(N373="zákl. prenesená",J373,0)</f>
        <v>0</v>
      </c>
      <c r="BH373" s="156">
        <f>IF(N373="zníž. prenesená",J373,0)</f>
        <v>0</v>
      </c>
      <c r="BI373" s="156">
        <f>IF(N373="nulová",J373,0)</f>
        <v>0</v>
      </c>
      <c r="BJ373" s="14" t="s">
        <v>80</v>
      </c>
      <c r="BK373" s="157">
        <f>ROUND(I373*H373,3)</f>
        <v>42466.080000000002</v>
      </c>
      <c r="BL373" s="14" t="s">
        <v>135</v>
      </c>
      <c r="BM373" s="155" t="s">
        <v>909</v>
      </c>
    </row>
    <row r="374" spans="1:65" s="2" customFormat="1" ht="6.95" customHeight="1">
      <c r="A374" s="26"/>
      <c r="B374" s="44"/>
      <c r="C374" s="45"/>
      <c r="D374" s="45"/>
      <c r="E374" s="45"/>
      <c r="F374" s="45"/>
      <c r="G374" s="45"/>
      <c r="H374" s="45"/>
      <c r="I374" s="45"/>
      <c r="J374" s="45"/>
      <c r="K374" s="45"/>
      <c r="L374" s="27"/>
      <c r="M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</row>
  </sheetData>
  <autoFilter ref="C140:K373"/>
  <mergeCells count="8">
    <mergeCell ref="E131:H131"/>
    <mergeCell ref="E133:H13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6"/>
  <sheetViews>
    <sheetView showGridLines="0" topLeftCell="A19" workbookViewId="0">
      <selection activeCell="J21" sqref="J21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1" spans="1:46">
      <c r="A1" s="90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83</v>
      </c>
      <c r="L4" s="17"/>
      <c r="M4" s="91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7" customHeight="1">
      <c r="B7" s="17"/>
      <c r="E7" s="208" t="str">
        <f>'Rekapitulácia stavby'!K6</f>
        <v>Rekonštrukcia viacúčelovej budovy kultúrneho domu a obecného úradu, súp.č.190</v>
      </c>
      <c r="F7" s="209"/>
      <c r="G7" s="209"/>
      <c r="H7" s="209"/>
      <c r="L7" s="17"/>
    </row>
    <row r="8" spans="1:46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5.6" customHeight="1">
      <c r="A9" s="26"/>
      <c r="B9" s="27"/>
      <c r="C9" s="26"/>
      <c r="D9" s="26"/>
      <c r="E9" s="183" t="s">
        <v>910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44375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1028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>
        <v>2020615652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>
        <v>46295305</v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 t="s">
        <v>24</v>
      </c>
      <c r="F18" s="26"/>
      <c r="G18" s="26"/>
      <c r="H18" s="26"/>
      <c r="I18" s="23" t="s">
        <v>22</v>
      </c>
      <c r="J18" s="21" t="s">
        <v>1027</v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4.45" customHeight="1">
      <c r="A27" s="92"/>
      <c r="B27" s="93"/>
      <c r="C27" s="92"/>
      <c r="D27" s="92"/>
      <c r="E27" s="204" t="s">
        <v>1</v>
      </c>
      <c r="F27" s="204"/>
      <c r="G27" s="204"/>
      <c r="H27" s="20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31</v>
      </c>
      <c r="E30" s="26"/>
      <c r="F30" s="26"/>
      <c r="G30" s="26"/>
      <c r="H30" s="26"/>
      <c r="I30" s="26"/>
      <c r="J30" s="68">
        <f>ROUND(J135, 2)</f>
        <v>104361.91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6" t="s">
        <v>35</v>
      </c>
      <c r="E33" s="32" t="s">
        <v>36</v>
      </c>
      <c r="F33" s="97">
        <f>ROUND((SUM(BE135:BE245)),  2)</f>
        <v>0</v>
      </c>
      <c r="G33" s="98"/>
      <c r="H33" s="98"/>
      <c r="I33" s="99">
        <v>0.2</v>
      </c>
      <c r="J33" s="97">
        <f>ROUND(((SUM(BE135:BE245))*I33),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37</v>
      </c>
      <c r="F34" s="100">
        <f>ROUND((SUM(BF135:BF245)),  2)</f>
        <v>104361.91</v>
      </c>
      <c r="G34" s="26"/>
      <c r="H34" s="26"/>
      <c r="I34" s="101">
        <v>0.2</v>
      </c>
      <c r="J34" s="100">
        <f>ROUND(((SUM(BF135:BF245))*I34),  2)</f>
        <v>20872.38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100">
        <f>ROUND((SUM(BG135:BG245)),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100">
        <f>ROUND((SUM(BH135:BH245)),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40</v>
      </c>
      <c r="F37" s="97">
        <f>ROUND((SUM(BI135:BI245)),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41</v>
      </c>
      <c r="E39" s="57"/>
      <c r="F39" s="57"/>
      <c r="G39" s="104" t="s">
        <v>42</v>
      </c>
      <c r="H39" s="105" t="s">
        <v>43</v>
      </c>
      <c r="I39" s="57"/>
      <c r="J39" s="106">
        <f>SUM(J30:J37)</f>
        <v>125234.29000000001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08" t="s">
        <v>47</v>
      </c>
      <c r="G61" s="42" t="s">
        <v>46</v>
      </c>
      <c r="H61" s="29"/>
      <c r="I61" s="29"/>
      <c r="J61" s="109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08" t="s">
        <v>47</v>
      </c>
      <c r="G76" s="42" t="s">
        <v>46</v>
      </c>
      <c r="H76" s="29"/>
      <c r="I76" s="29"/>
      <c r="J76" s="109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7" customHeight="1">
      <c r="A85" s="26"/>
      <c r="B85" s="27"/>
      <c r="C85" s="26"/>
      <c r="D85" s="26"/>
      <c r="E85" s="208" t="str">
        <f>E7</f>
        <v>Rekonštrukcia viacúčelovej budovy kultúrneho domu a obecného úradu, súp.č.190</v>
      </c>
      <c r="F85" s="209"/>
      <c r="G85" s="209"/>
      <c r="H85" s="209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5.6" customHeight="1">
      <c r="A87" s="26"/>
      <c r="B87" s="27"/>
      <c r="C87" s="26"/>
      <c r="D87" s="26"/>
      <c r="E87" s="183" t="str">
        <f>E9</f>
        <v>2 - SO 02 - Kotolňa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Záriečie č.s.190, č.p.3/2</v>
      </c>
      <c r="G89" s="26"/>
      <c r="H89" s="26"/>
      <c r="I89" s="23" t="s">
        <v>18</v>
      </c>
      <c r="J89" s="52">
        <f>IF(J12="","",J12)</f>
        <v>44375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6" customHeight="1">
      <c r="A91" s="26"/>
      <c r="B91" s="27"/>
      <c r="C91" s="23" t="s">
        <v>19</v>
      </c>
      <c r="D91" s="26"/>
      <c r="E91" s="26"/>
      <c r="F91" s="21" t="str">
        <f>E15</f>
        <v>Obec Záriečie, Záriečie č.190, 020 52 Záriečie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6" customHeight="1">
      <c r="A92" s="26"/>
      <c r="B92" s="27"/>
      <c r="C92" s="23" t="s">
        <v>23</v>
      </c>
      <c r="D92" s="26"/>
      <c r="E92" s="26"/>
      <c r="F92" s="21" t="str">
        <f>IF(E18="","",E18)</f>
        <v>VW - stav, s.r.o , Dubková 9, 020 55 Lazy p/M</v>
      </c>
      <c r="G92" s="26"/>
      <c r="H92" s="26"/>
      <c r="I92" s="23" t="s">
        <v>29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87</v>
      </c>
      <c r="D94" s="102"/>
      <c r="E94" s="102"/>
      <c r="F94" s="102"/>
      <c r="G94" s="102"/>
      <c r="H94" s="102"/>
      <c r="I94" s="102"/>
      <c r="J94" s="111" t="s">
        <v>88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12" t="s">
        <v>89</v>
      </c>
      <c r="D96" s="26"/>
      <c r="E96" s="26"/>
      <c r="F96" s="26"/>
      <c r="G96" s="26"/>
      <c r="H96" s="26"/>
      <c r="I96" s="26"/>
      <c r="J96" s="68">
        <f>J135</f>
        <v>104361.91099999999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2:12" s="9" customFormat="1" ht="24.95" customHeight="1">
      <c r="B97" s="113"/>
      <c r="D97" s="114" t="s">
        <v>91</v>
      </c>
      <c r="E97" s="115"/>
      <c r="F97" s="115"/>
      <c r="G97" s="115"/>
      <c r="H97" s="115"/>
      <c r="I97" s="115"/>
      <c r="J97" s="116">
        <f>J136</f>
        <v>19204.696</v>
      </c>
      <c r="L97" s="113"/>
    </row>
    <row r="98" spans="2:12" s="10" customFormat="1" ht="19.899999999999999" customHeight="1">
      <c r="B98" s="117"/>
      <c r="D98" s="118" t="s">
        <v>911</v>
      </c>
      <c r="E98" s="119"/>
      <c r="F98" s="119"/>
      <c r="G98" s="119"/>
      <c r="H98" s="119"/>
      <c r="I98" s="119"/>
      <c r="J98" s="120">
        <f>J137</f>
        <v>1094.018</v>
      </c>
      <c r="L98" s="117"/>
    </row>
    <row r="99" spans="2:12" s="10" customFormat="1" ht="19.899999999999999" customHeight="1">
      <c r="B99" s="117"/>
      <c r="D99" s="118" t="s">
        <v>912</v>
      </c>
      <c r="E99" s="119"/>
      <c r="F99" s="119"/>
      <c r="G99" s="119"/>
      <c r="H99" s="119"/>
      <c r="I99" s="119"/>
      <c r="J99" s="120">
        <f>J146</f>
        <v>2882.0010000000002</v>
      </c>
      <c r="L99" s="117"/>
    </row>
    <row r="100" spans="2:12" s="10" customFormat="1" ht="19.899999999999999" customHeight="1">
      <c r="B100" s="117"/>
      <c r="D100" s="118" t="s">
        <v>913</v>
      </c>
      <c r="E100" s="119"/>
      <c r="F100" s="119"/>
      <c r="G100" s="119"/>
      <c r="H100" s="119"/>
      <c r="I100" s="119"/>
      <c r="J100" s="120">
        <f>J152</f>
        <v>5570.8960000000006</v>
      </c>
      <c r="L100" s="117"/>
    </row>
    <row r="101" spans="2:12" s="10" customFormat="1" ht="19.899999999999999" customHeight="1">
      <c r="B101" s="117"/>
      <c r="D101" s="118" t="s">
        <v>914</v>
      </c>
      <c r="E101" s="119"/>
      <c r="F101" s="119"/>
      <c r="G101" s="119"/>
      <c r="H101" s="119"/>
      <c r="I101" s="119"/>
      <c r="J101" s="120">
        <f>J161</f>
        <v>6811.2809999999999</v>
      </c>
      <c r="L101" s="117"/>
    </row>
    <row r="102" spans="2:12" s="10" customFormat="1" ht="19.899999999999999" customHeight="1">
      <c r="B102" s="117"/>
      <c r="D102" s="118" t="s">
        <v>915</v>
      </c>
      <c r="E102" s="119"/>
      <c r="F102" s="119"/>
      <c r="G102" s="119"/>
      <c r="H102" s="119"/>
      <c r="I102" s="119"/>
      <c r="J102" s="120">
        <f>J179</f>
        <v>533.89300000000003</v>
      </c>
      <c r="L102" s="117"/>
    </row>
    <row r="103" spans="2:12" s="10" customFormat="1" ht="19.899999999999999" customHeight="1">
      <c r="B103" s="117"/>
      <c r="D103" s="118" t="s">
        <v>916</v>
      </c>
      <c r="E103" s="119"/>
      <c r="F103" s="119"/>
      <c r="G103" s="119"/>
      <c r="H103" s="119"/>
      <c r="I103" s="119"/>
      <c r="J103" s="120">
        <f>J188</f>
        <v>2312.607</v>
      </c>
      <c r="L103" s="117"/>
    </row>
    <row r="104" spans="2:12" s="9" customFormat="1" ht="24.95" customHeight="1">
      <c r="B104" s="113"/>
      <c r="D104" s="114" t="s">
        <v>917</v>
      </c>
      <c r="E104" s="115"/>
      <c r="F104" s="115"/>
      <c r="G104" s="115"/>
      <c r="H104" s="115"/>
      <c r="I104" s="115"/>
      <c r="J104" s="116">
        <f>J190</f>
        <v>85157.214999999997</v>
      </c>
      <c r="L104" s="113"/>
    </row>
    <row r="105" spans="2:12" s="10" customFormat="1" ht="19.899999999999999" customHeight="1">
      <c r="B105" s="117"/>
      <c r="D105" s="118" t="s">
        <v>918</v>
      </c>
      <c r="E105" s="119"/>
      <c r="F105" s="119"/>
      <c r="G105" s="119"/>
      <c r="H105" s="119"/>
      <c r="I105" s="119"/>
      <c r="J105" s="120">
        <f>J191</f>
        <v>320.43400000000003</v>
      </c>
      <c r="L105" s="117"/>
    </row>
    <row r="106" spans="2:12" s="10" customFormat="1" ht="19.899999999999999" customHeight="1">
      <c r="B106" s="117"/>
      <c r="D106" s="118" t="s">
        <v>919</v>
      </c>
      <c r="E106" s="119"/>
      <c r="F106" s="119"/>
      <c r="G106" s="119"/>
      <c r="H106" s="119"/>
      <c r="I106" s="119"/>
      <c r="J106" s="120">
        <f>J197</f>
        <v>746.98500000000001</v>
      </c>
      <c r="L106" s="117"/>
    </row>
    <row r="107" spans="2:12" s="10" customFormat="1" ht="19.899999999999999" customHeight="1">
      <c r="B107" s="117"/>
      <c r="D107" s="118" t="s">
        <v>920</v>
      </c>
      <c r="E107" s="119"/>
      <c r="F107" s="119"/>
      <c r="G107" s="119"/>
      <c r="H107" s="119"/>
      <c r="I107" s="119"/>
      <c r="J107" s="120">
        <f>J205</f>
        <v>54.600999999999999</v>
      </c>
      <c r="L107" s="117"/>
    </row>
    <row r="108" spans="2:12" s="10" customFormat="1" ht="19.899999999999999" customHeight="1">
      <c r="B108" s="117"/>
      <c r="D108" s="118" t="s">
        <v>921</v>
      </c>
      <c r="E108" s="119"/>
      <c r="F108" s="119"/>
      <c r="G108" s="119"/>
      <c r="H108" s="119"/>
      <c r="I108" s="119"/>
      <c r="J108" s="120">
        <f>J208</f>
        <v>75255</v>
      </c>
      <c r="L108" s="117"/>
    </row>
    <row r="109" spans="2:12" s="10" customFormat="1" ht="19.899999999999999" customHeight="1">
      <c r="B109" s="117"/>
      <c r="D109" s="118" t="s">
        <v>922</v>
      </c>
      <c r="E109" s="119"/>
      <c r="F109" s="119"/>
      <c r="G109" s="119"/>
      <c r="H109" s="119"/>
      <c r="I109" s="119"/>
      <c r="J109" s="120">
        <f>J210</f>
        <v>2431.1120000000001</v>
      </c>
      <c r="L109" s="117"/>
    </row>
    <row r="110" spans="2:12" s="10" customFormat="1" ht="19.899999999999999" customHeight="1">
      <c r="B110" s="117"/>
      <c r="D110" s="118" t="s">
        <v>923</v>
      </c>
      <c r="E110" s="119"/>
      <c r="F110" s="119"/>
      <c r="G110" s="119"/>
      <c r="H110" s="119"/>
      <c r="I110" s="119"/>
      <c r="J110" s="120">
        <f>J221</f>
        <v>2119.3139999999999</v>
      </c>
      <c r="L110" s="117"/>
    </row>
    <row r="111" spans="2:12" s="10" customFormat="1" ht="19.899999999999999" customHeight="1">
      <c r="B111" s="117"/>
      <c r="D111" s="118" t="s">
        <v>924</v>
      </c>
      <c r="E111" s="119"/>
      <c r="F111" s="119"/>
      <c r="G111" s="119"/>
      <c r="H111" s="119"/>
      <c r="I111" s="119"/>
      <c r="J111" s="120">
        <f>J229</f>
        <v>829.1</v>
      </c>
      <c r="L111" s="117"/>
    </row>
    <row r="112" spans="2:12" s="10" customFormat="1" ht="19.899999999999999" customHeight="1">
      <c r="B112" s="117"/>
      <c r="D112" s="118" t="s">
        <v>925</v>
      </c>
      <c r="E112" s="119"/>
      <c r="F112" s="119"/>
      <c r="G112" s="119"/>
      <c r="H112" s="119"/>
      <c r="I112" s="119"/>
      <c r="J112" s="120">
        <f>J236</f>
        <v>2650</v>
      </c>
      <c r="L112" s="117"/>
    </row>
    <row r="113" spans="1:31" s="10" customFormat="1" ht="19.899999999999999" customHeight="1">
      <c r="B113" s="117"/>
      <c r="D113" s="118" t="s">
        <v>926</v>
      </c>
      <c r="E113" s="119"/>
      <c r="F113" s="119"/>
      <c r="G113" s="119"/>
      <c r="H113" s="119"/>
      <c r="I113" s="119"/>
      <c r="J113" s="120">
        <f>J238</f>
        <v>217.291</v>
      </c>
      <c r="L113" s="117"/>
    </row>
    <row r="114" spans="1:31" s="10" customFormat="1" ht="19.899999999999999" customHeight="1">
      <c r="B114" s="117"/>
      <c r="D114" s="118" t="s">
        <v>927</v>
      </c>
      <c r="E114" s="119"/>
      <c r="F114" s="119"/>
      <c r="G114" s="119"/>
      <c r="H114" s="119"/>
      <c r="I114" s="119"/>
      <c r="J114" s="120">
        <f>J240</f>
        <v>372.4</v>
      </c>
      <c r="L114" s="117"/>
    </row>
    <row r="115" spans="1:31" s="10" customFormat="1" ht="19.899999999999999" customHeight="1">
      <c r="B115" s="117"/>
      <c r="D115" s="118" t="s">
        <v>927</v>
      </c>
      <c r="E115" s="119"/>
      <c r="F115" s="119"/>
      <c r="G115" s="119"/>
      <c r="H115" s="119"/>
      <c r="I115" s="119"/>
      <c r="J115" s="120">
        <f>J243</f>
        <v>160.97800000000001</v>
      </c>
      <c r="L115" s="117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5" customHeight="1">
      <c r="A121" s="26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5" customHeight="1">
      <c r="A122" s="26"/>
      <c r="B122" s="27"/>
      <c r="C122" s="18" t="s">
        <v>114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12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7" customHeight="1">
      <c r="A125" s="26"/>
      <c r="B125" s="27"/>
      <c r="C125" s="26"/>
      <c r="D125" s="26"/>
      <c r="E125" s="208" t="str">
        <f>E7</f>
        <v>Rekonštrukcia viacúčelovej budovy kultúrneho domu a obecného úradu, súp.č.190</v>
      </c>
      <c r="F125" s="209"/>
      <c r="G125" s="209"/>
      <c r="H125" s="209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84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6" customHeight="1">
      <c r="A127" s="26"/>
      <c r="B127" s="27"/>
      <c r="C127" s="26"/>
      <c r="D127" s="26"/>
      <c r="E127" s="183" t="str">
        <f>E9</f>
        <v>2 - SO 02 - Kotolňa</v>
      </c>
      <c r="F127" s="210"/>
      <c r="G127" s="210"/>
      <c r="H127" s="210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16</v>
      </c>
      <c r="D129" s="26"/>
      <c r="E129" s="26"/>
      <c r="F129" s="21" t="str">
        <f>F12</f>
        <v>Záriečie č.s.190, č.p.3/2</v>
      </c>
      <c r="G129" s="26"/>
      <c r="H129" s="26"/>
      <c r="I129" s="23" t="s">
        <v>18</v>
      </c>
      <c r="J129" s="52">
        <f>IF(J12="","",J12)</f>
        <v>44375</v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6" customHeight="1">
      <c r="A131" s="26"/>
      <c r="B131" s="27"/>
      <c r="C131" s="23" t="s">
        <v>19</v>
      </c>
      <c r="D131" s="26"/>
      <c r="E131" s="26"/>
      <c r="F131" s="21" t="str">
        <f>E15</f>
        <v>Obec Záriečie, Záriečie č.190, 020 52 Záriečie</v>
      </c>
      <c r="G131" s="26"/>
      <c r="H131" s="26"/>
      <c r="I131" s="23" t="s">
        <v>25</v>
      </c>
      <c r="J131" s="24" t="str">
        <f>E21</f>
        <v xml:space="preserve"> 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6" customHeight="1">
      <c r="A132" s="26"/>
      <c r="B132" s="27"/>
      <c r="C132" s="23" t="s">
        <v>23</v>
      </c>
      <c r="D132" s="26"/>
      <c r="E132" s="26"/>
      <c r="F132" s="21" t="str">
        <f>IF(E18="","",E18)</f>
        <v>VW - stav, s.r.o , Dubková 9, 020 55 Lazy p/M</v>
      </c>
      <c r="G132" s="26"/>
      <c r="H132" s="26"/>
      <c r="I132" s="23" t="s">
        <v>29</v>
      </c>
      <c r="J132" s="24" t="str">
        <f>E24</f>
        <v xml:space="preserve"> 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0.3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11" customFormat="1" ht="29.25" customHeight="1">
      <c r="A134" s="121"/>
      <c r="B134" s="122"/>
      <c r="C134" s="123" t="s">
        <v>115</v>
      </c>
      <c r="D134" s="124" t="s">
        <v>56</v>
      </c>
      <c r="E134" s="124" t="s">
        <v>52</v>
      </c>
      <c r="F134" s="124" t="s">
        <v>53</v>
      </c>
      <c r="G134" s="124" t="s">
        <v>116</v>
      </c>
      <c r="H134" s="124" t="s">
        <v>117</v>
      </c>
      <c r="I134" s="124" t="s">
        <v>118</v>
      </c>
      <c r="J134" s="125" t="s">
        <v>88</v>
      </c>
      <c r="K134" s="126" t="s">
        <v>119</v>
      </c>
      <c r="L134" s="127"/>
      <c r="M134" s="59" t="s">
        <v>1</v>
      </c>
      <c r="N134" s="60" t="s">
        <v>35</v>
      </c>
      <c r="O134" s="60" t="s">
        <v>120</v>
      </c>
      <c r="P134" s="60" t="s">
        <v>121</v>
      </c>
      <c r="Q134" s="60" t="s">
        <v>122</v>
      </c>
      <c r="R134" s="60" t="s">
        <v>123</v>
      </c>
      <c r="S134" s="60" t="s">
        <v>124</v>
      </c>
      <c r="T134" s="61" t="s">
        <v>125</v>
      </c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</row>
    <row r="135" spans="1:65" s="2" customFormat="1" ht="22.9" customHeight="1">
      <c r="A135" s="26"/>
      <c r="B135" s="27"/>
      <c r="C135" s="66" t="s">
        <v>89</v>
      </c>
      <c r="D135" s="26"/>
      <c r="E135" s="26"/>
      <c r="F135" s="26"/>
      <c r="G135" s="26"/>
      <c r="H135" s="26"/>
      <c r="I135" s="26"/>
      <c r="J135" s="128">
        <f>BK135</f>
        <v>104361.91099999999</v>
      </c>
      <c r="K135" s="26"/>
      <c r="L135" s="27"/>
      <c r="M135" s="62"/>
      <c r="N135" s="53"/>
      <c r="O135" s="63"/>
      <c r="P135" s="129">
        <f>P136+P190</f>
        <v>0</v>
      </c>
      <c r="Q135" s="63"/>
      <c r="R135" s="129">
        <f>R136+R190</f>
        <v>0</v>
      </c>
      <c r="S135" s="63"/>
      <c r="T135" s="130">
        <f>T136+T190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4" t="s">
        <v>70</v>
      </c>
      <c r="AU135" s="14" t="s">
        <v>90</v>
      </c>
      <c r="BK135" s="131">
        <f>BK136+BK190</f>
        <v>104361.91099999999</v>
      </c>
    </row>
    <row r="136" spans="1:65" s="12" customFormat="1" ht="25.9" customHeight="1">
      <c r="B136" s="132"/>
      <c r="D136" s="133" t="s">
        <v>70</v>
      </c>
      <c r="E136" s="134" t="s">
        <v>126</v>
      </c>
      <c r="F136" s="134" t="s">
        <v>127</v>
      </c>
      <c r="J136" s="135">
        <f>BK136</f>
        <v>19204.696</v>
      </c>
      <c r="L136" s="132"/>
      <c r="M136" s="136"/>
      <c r="N136" s="137"/>
      <c r="O136" s="137"/>
      <c r="P136" s="138">
        <f>P137+P146+P152+P161+P179+P188</f>
        <v>0</v>
      </c>
      <c r="Q136" s="137"/>
      <c r="R136" s="138">
        <f>R137+R146+R152+R161+R179+R188</f>
        <v>0</v>
      </c>
      <c r="S136" s="137"/>
      <c r="T136" s="139">
        <f>T137+T146+T152+T161+T179+T188</f>
        <v>0</v>
      </c>
      <c r="AR136" s="133" t="s">
        <v>76</v>
      </c>
      <c r="AT136" s="140" t="s">
        <v>70</v>
      </c>
      <c r="AU136" s="140" t="s">
        <v>71</v>
      </c>
      <c r="AY136" s="133" t="s">
        <v>128</v>
      </c>
      <c r="BK136" s="141">
        <f>BK137+BK146+BK152+BK161+BK179+BK188</f>
        <v>19204.696</v>
      </c>
    </row>
    <row r="137" spans="1:65" s="12" customFormat="1" ht="22.9" customHeight="1">
      <c r="B137" s="132"/>
      <c r="D137" s="133" t="s">
        <v>70</v>
      </c>
      <c r="E137" s="142" t="s">
        <v>129</v>
      </c>
      <c r="F137" s="142" t="s">
        <v>928</v>
      </c>
      <c r="J137" s="143">
        <f>BK137</f>
        <v>1094.018</v>
      </c>
      <c r="L137" s="132"/>
      <c r="M137" s="136"/>
      <c r="N137" s="137"/>
      <c r="O137" s="137"/>
      <c r="P137" s="138">
        <f>SUM(P138:P145)</f>
        <v>0</v>
      </c>
      <c r="Q137" s="137"/>
      <c r="R137" s="138">
        <f>SUM(R138:R145)</f>
        <v>0</v>
      </c>
      <c r="S137" s="137"/>
      <c r="T137" s="139">
        <f>SUM(T138:T145)</f>
        <v>0</v>
      </c>
      <c r="AR137" s="133" t="s">
        <v>76</v>
      </c>
      <c r="AT137" s="140" t="s">
        <v>70</v>
      </c>
      <c r="AU137" s="140" t="s">
        <v>76</v>
      </c>
      <c r="AY137" s="133" t="s">
        <v>128</v>
      </c>
      <c r="BK137" s="141">
        <f>SUM(BK138:BK145)</f>
        <v>1094.018</v>
      </c>
    </row>
    <row r="138" spans="1:65" s="2" customFormat="1" ht="22.15" customHeight="1">
      <c r="A138" s="26"/>
      <c r="B138" s="144"/>
      <c r="C138" s="145" t="s">
        <v>76</v>
      </c>
      <c r="D138" s="145" t="s">
        <v>131</v>
      </c>
      <c r="E138" s="146" t="s">
        <v>283</v>
      </c>
      <c r="F138" s="147" t="s">
        <v>929</v>
      </c>
      <c r="G138" s="148" t="s">
        <v>134</v>
      </c>
      <c r="H138" s="149">
        <v>5</v>
      </c>
      <c r="I138" s="149">
        <v>19.55</v>
      </c>
      <c r="J138" s="149">
        <f t="shared" ref="J138:J145" si="0">ROUND(I138*H138,3)</f>
        <v>97.75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ref="P138:P145" si="1">O138*H138</f>
        <v>0</v>
      </c>
      <c r="Q138" s="153">
        <v>0</v>
      </c>
      <c r="R138" s="153">
        <f t="shared" ref="R138:R145" si="2">Q138*H138</f>
        <v>0</v>
      </c>
      <c r="S138" s="153">
        <v>0</v>
      </c>
      <c r="T138" s="154">
        <f t="shared" ref="T138:T145" si="3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135</v>
      </c>
      <c r="AT138" s="155" t="s">
        <v>131</v>
      </c>
      <c r="AU138" s="155" t="s">
        <v>80</v>
      </c>
      <c r="AY138" s="14" t="s">
        <v>128</v>
      </c>
      <c r="BE138" s="156">
        <f t="shared" ref="BE138:BE145" si="4">IF(N138="základná",J138,0)</f>
        <v>0</v>
      </c>
      <c r="BF138" s="156">
        <f t="shared" ref="BF138:BF145" si="5">IF(N138="znížená",J138,0)</f>
        <v>97.75</v>
      </c>
      <c r="BG138" s="156">
        <f t="shared" ref="BG138:BG145" si="6">IF(N138="zákl. prenesená",J138,0)</f>
        <v>0</v>
      </c>
      <c r="BH138" s="156">
        <f t="shared" ref="BH138:BH145" si="7">IF(N138="zníž. prenesená",J138,0)</f>
        <v>0</v>
      </c>
      <c r="BI138" s="156">
        <f t="shared" ref="BI138:BI145" si="8">IF(N138="nulová",J138,0)</f>
        <v>0</v>
      </c>
      <c r="BJ138" s="14" t="s">
        <v>80</v>
      </c>
      <c r="BK138" s="157">
        <f t="shared" ref="BK138:BK145" si="9">ROUND(I138*H138,3)</f>
        <v>97.75</v>
      </c>
      <c r="BL138" s="14" t="s">
        <v>135</v>
      </c>
      <c r="BM138" s="155" t="s">
        <v>80</v>
      </c>
    </row>
    <row r="139" spans="1:65" s="2" customFormat="1" ht="30" customHeight="1">
      <c r="A139" s="26"/>
      <c r="B139" s="144"/>
      <c r="C139" s="145" t="s">
        <v>80</v>
      </c>
      <c r="D139" s="145" t="s">
        <v>131</v>
      </c>
      <c r="E139" s="146" t="s">
        <v>930</v>
      </c>
      <c r="F139" s="147" t="s">
        <v>931</v>
      </c>
      <c r="G139" s="148" t="s">
        <v>138</v>
      </c>
      <c r="H139" s="149">
        <v>7.5</v>
      </c>
      <c r="I139" s="149">
        <v>1.036</v>
      </c>
      <c r="J139" s="149">
        <f t="shared" si="0"/>
        <v>7.77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135</v>
      </c>
      <c r="AT139" s="155" t="s">
        <v>131</v>
      </c>
      <c r="AU139" s="155" t="s">
        <v>80</v>
      </c>
      <c r="AY139" s="14" t="s">
        <v>128</v>
      </c>
      <c r="BE139" s="156">
        <f t="shared" si="4"/>
        <v>0</v>
      </c>
      <c r="BF139" s="156">
        <f t="shared" si="5"/>
        <v>7.77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80</v>
      </c>
      <c r="BK139" s="157">
        <f t="shared" si="9"/>
        <v>7.77</v>
      </c>
      <c r="BL139" s="14" t="s">
        <v>135</v>
      </c>
      <c r="BM139" s="155" t="s">
        <v>135</v>
      </c>
    </row>
    <row r="140" spans="1:65" s="2" customFormat="1" ht="19.899999999999999" customHeight="1">
      <c r="A140" s="26"/>
      <c r="B140" s="144"/>
      <c r="C140" s="145" t="s">
        <v>139</v>
      </c>
      <c r="D140" s="145" t="s">
        <v>131</v>
      </c>
      <c r="E140" s="146" t="s">
        <v>932</v>
      </c>
      <c r="F140" s="147" t="s">
        <v>141</v>
      </c>
      <c r="G140" s="148" t="s">
        <v>138</v>
      </c>
      <c r="H140" s="149">
        <v>15.5</v>
      </c>
      <c r="I140" s="149">
        <v>22.911999999999999</v>
      </c>
      <c r="J140" s="149">
        <f t="shared" si="0"/>
        <v>355.13600000000002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135</v>
      </c>
      <c r="AT140" s="155" t="s">
        <v>131</v>
      </c>
      <c r="AU140" s="155" t="s">
        <v>80</v>
      </c>
      <c r="AY140" s="14" t="s">
        <v>128</v>
      </c>
      <c r="BE140" s="156">
        <f t="shared" si="4"/>
        <v>0</v>
      </c>
      <c r="BF140" s="156">
        <f t="shared" si="5"/>
        <v>355.13600000000002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80</v>
      </c>
      <c r="BK140" s="157">
        <f t="shared" si="9"/>
        <v>355.13600000000002</v>
      </c>
      <c r="BL140" s="14" t="s">
        <v>135</v>
      </c>
      <c r="BM140" s="155" t="s">
        <v>142</v>
      </c>
    </row>
    <row r="141" spans="1:65" s="2" customFormat="1" ht="34.9" customHeight="1">
      <c r="A141" s="26"/>
      <c r="B141" s="144"/>
      <c r="C141" s="145" t="s">
        <v>135</v>
      </c>
      <c r="D141" s="145" t="s">
        <v>131</v>
      </c>
      <c r="E141" s="146" t="s">
        <v>933</v>
      </c>
      <c r="F141" s="147" t="s">
        <v>144</v>
      </c>
      <c r="G141" s="148" t="s">
        <v>138</v>
      </c>
      <c r="H141" s="149">
        <v>15.5</v>
      </c>
      <c r="I141" s="149">
        <v>6.4980000000000002</v>
      </c>
      <c r="J141" s="149">
        <f t="shared" si="0"/>
        <v>100.71899999999999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135</v>
      </c>
      <c r="AT141" s="155" t="s">
        <v>131</v>
      </c>
      <c r="AU141" s="155" t="s">
        <v>80</v>
      </c>
      <c r="AY141" s="14" t="s">
        <v>128</v>
      </c>
      <c r="BE141" s="156">
        <f t="shared" si="4"/>
        <v>0</v>
      </c>
      <c r="BF141" s="156">
        <f t="shared" si="5"/>
        <v>100.71899999999999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80</v>
      </c>
      <c r="BK141" s="157">
        <f t="shared" si="9"/>
        <v>100.71899999999999</v>
      </c>
      <c r="BL141" s="14" t="s">
        <v>135</v>
      </c>
      <c r="BM141" s="155" t="s">
        <v>145</v>
      </c>
    </row>
    <row r="142" spans="1:65" s="2" customFormat="1" ht="22.15" customHeight="1">
      <c r="A142" s="26"/>
      <c r="B142" s="144"/>
      <c r="C142" s="145" t="s">
        <v>146</v>
      </c>
      <c r="D142" s="145" t="s">
        <v>131</v>
      </c>
      <c r="E142" s="146" t="s">
        <v>934</v>
      </c>
      <c r="F142" s="147" t="s">
        <v>935</v>
      </c>
      <c r="G142" s="148" t="s">
        <v>138</v>
      </c>
      <c r="H142" s="149">
        <v>15.5</v>
      </c>
      <c r="I142" s="149">
        <v>1.494</v>
      </c>
      <c r="J142" s="149">
        <f t="shared" si="0"/>
        <v>23.157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135</v>
      </c>
      <c r="AT142" s="155" t="s">
        <v>131</v>
      </c>
      <c r="AU142" s="155" t="s">
        <v>80</v>
      </c>
      <c r="AY142" s="14" t="s">
        <v>128</v>
      </c>
      <c r="BE142" s="156">
        <f t="shared" si="4"/>
        <v>0</v>
      </c>
      <c r="BF142" s="156">
        <f t="shared" si="5"/>
        <v>23.157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80</v>
      </c>
      <c r="BK142" s="157">
        <f t="shared" si="9"/>
        <v>23.157</v>
      </c>
      <c r="BL142" s="14" t="s">
        <v>135</v>
      </c>
      <c r="BM142" s="155" t="s">
        <v>149</v>
      </c>
    </row>
    <row r="143" spans="1:65" s="2" customFormat="1" ht="30" customHeight="1">
      <c r="A143" s="26"/>
      <c r="B143" s="144"/>
      <c r="C143" s="145" t="s">
        <v>142</v>
      </c>
      <c r="D143" s="145" t="s">
        <v>131</v>
      </c>
      <c r="E143" s="146" t="s">
        <v>936</v>
      </c>
      <c r="F143" s="147" t="s">
        <v>937</v>
      </c>
      <c r="G143" s="148" t="s">
        <v>138</v>
      </c>
      <c r="H143" s="149">
        <v>15.5</v>
      </c>
      <c r="I143" s="149">
        <v>3.9390000000000001</v>
      </c>
      <c r="J143" s="149">
        <f t="shared" si="0"/>
        <v>61.055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135</v>
      </c>
      <c r="AT143" s="155" t="s">
        <v>131</v>
      </c>
      <c r="AU143" s="155" t="s">
        <v>80</v>
      </c>
      <c r="AY143" s="14" t="s">
        <v>128</v>
      </c>
      <c r="BE143" s="156">
        <f t="shared" si="4"/>
        <v>0</v>
      </c>
      <c r="BF143" s="156">
        <f t="shared" si="5"/>
        <v>61.055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80</v>
      </c>
      <c r="BK143" s="157">
        <f t="shared" si="9"/>
        <v>61.055</v>
      </c>
      <c r="BL143" s="14" t="s">
        <v>135</v>
      </c>
      <c r="BM143" s="155" t="s">
        <v>152</v>
      </c>
    </row>
    <row r="144" spans="1:65" s="2" customFormat="1" ht="14.45" customHeight="1">
      <c r="A144" s="26"/>
      <c r="B144" s="144"/>
      <c r="C144" s="145" t="s">
        <v>153</v>
      </c>
      <c r="D144" s="145" t="s">
        <v>131</v>
      </c>
      <c r="E144" s="146" t="s">
        <v>938</v>
      </c>
      <c r="F144" s="147" t="s">
        <v>939</v>
      </c>
      <c r="G144" s="148" t="s">
        <v>138</v>
      </c>
      <c r="H144" s="149">
        <v>15.5</v>
      </c>
      <c r="I144" s="149">
        <v>0.73099999999999998</v>
      </c>
      <c r="J144" s="149">
        <f t="shared" si="0"/>
        <v>11.331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135</v>
      </c>
      <c r="AT144" s="155" t="s">
        <v>131</v>
      </c>
      <c r="AU144" s="155" t="s">
        <v>80</v>
      </c>
      <c r="AY144" s="14" t="s">
        <v>128</v>
      </c>
      <c r="BE144" s="156">
        <f t="shared" si="4"/>
        <v>0</v>
      </c>
      <c r="BF144" s="156">
        <f t="shared" si="5"/>
        <v>11.331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80</v>
      </c>
      <c r="BK144" s="157">
        <f t="shared" si="9"/>
        <v>11.331</v>
      </c>
      <c r="BL144" s="14" t="s">
        <v>135</v>
      </c>
      <c r="BM144" s="155" t="s">
        <v>156</v>
      </c>
    </row>
    <row r="145" spans="1:65" s="2" customFormat="1" ht="22.15" customHeight="1">
      <c r="A145" s="26"/>
      <c r="B145" s="144"/>
      <c r="C145" s="145" t="s">
        <v>145</v>
      </c>
      <c r="D145" s="145" t="s">
        <v>131</v>
      </c>
      <c r="E145" s="146" t="s">
        <v>940</v>
      </c>
      <c r="F145" s="147" t="s">
        <v>941</v>
      </c>
      <c r="G145" s="148" t="s">
        <v>160</v>
      </c>
      <c r="H145" s="149">
        <v>36.424999999999997</v>
      </c>
      <c r="I145" s="149">
        <v>12</v>
      </c>
      <c r="J145" s="149">
        <f t="shared" si="0"/>
        <v>437.1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135</v>
      </c>
      <c r="AT145" s="155" t="s">
        <v>131</v>
      </c>
      <c r="AU145" s="155" t="s">
        <v>80</v>
      </c>
      <c r="AY145" s="14" t="s">
        <v>128</v>
      </c>
      <c r="BE145" s="156">
        <f t="shared" si="4"/>
        <v>0</v>
      </c>
      <c r="BF145" s="156">
        <f t="shared" si="5"/>
        <v>437.1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80</v>
      </c>
      <c r="BK145" s="157">
        <f t="shared" si="9"/>
        <v>437.1</v>
      </c>
      <c r="BL145" s="14" t="s">
        <v>135</v>
      </c>
      <c r="BM145" s="155" t="s">
        <v>161</v>
      </c>
    </row>
    <row r="146" spans="1:65" s="12" customFormat="1" ht="22.9" customHeight="1">
      <c r="B146" s="132"/>
      <c r="D146" s="133" t="s">
        <v>70</v>
      </c>
      <c r="E146" s="142" t="s">
        <v>162</v>
      </c>
      <c r="F146" s="142" t="s">
        <v>130</v>
      </c>
      <c r="J146" s="143">
        <f>BK146</f>
        <v>2882.0010000000002</v>
      </c>
      <c r="L146" s="132"/>
      <c r="M146" s="136"/>
      <c r="N146" s="137"/>
      <c r="O146" s="137"/>
      <c r="P146" s="138">
        <f>SUM(P147:P151)</f>
        <v>0</v>
      </c>
      <c r="Q146" s="137"/>
      <c r="R146" s="138">
        <f>SUM(R147:R151)</f>
        <v>0</v>
      </c>
      <c r="S146" s="137"/>
      <c r="T146" s="139">
        <f>SUM(T147:T151)</f>
        <v>0</v>
      </c>
      <c r="AR146" s="133" t="s">
        <v>76</v>
      </c>
      <c r="AT146" s="140" t="s">
        <v>70</v>
      </c>
      <c r="AU146" s="140" t="s">
        <v>76</v>
      </c>
      <c r="AY146" s="133" t="s">
        <v>128</v>
      </c>
      <c r="BK146" s="141">
        <f>SUM(BK147:BK151)</f>
        <v>2882.0010000000002</v>
      </c>
    </row>
    <row r="147" spans="1:65" s="2" customFormat="1" ht="22.15" customHeight="1">
      <c r="A147" s="26"/>
      <c r="B147" s="144"/>
      <c r="C147" s="145" t="s">
        <v>164</v>
      </c>
      <c r="D147" s="145" t="s">
        <v>131</v>
      </c>
      <c r="E147" s="146" t="s">
        <v>942</v>
      </c>
      <c r="F147" s="147" t="s">
        <v>943</v>
      </c>
      <c r="G147" s="148" t="s">
        <v>138</v>
      </c>
      <c r="H147" s="149">
        <v>9.09</v>
      </c>
      <c r="I147" s="149">
        <v>27.989000000000001</v>
      </c>
      <c r="J147" s="149">
        <f>ROUND(I147*H147,3)</f>
        <v>254.42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135</v>
      </c>
      <c r="AT147" s="155" t="s">
        <v>131</v>
      </c>
      <c r="AU147" s="155" t="s">
        <v>80</v>
      </c>
      <c r="AY147" s="14" t="s">
        <v>128</v>
      </c>
      <c r="BE147" s="156">
        <f>IF(N147="základná",J147,0)</f>
        <v>0</v>
      </c>
      <c r="BF147" s="156">
        <f>IF(N147="znížená",J147,0)</f>
        <v>254.42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80</v>
      </c>
      <c r="BK147" s="157">
        <f>ROUND(I147*H147,3)</f>
        <v>254.42</v>
      </c>
      <c r="BL147" s="14" t="s">
        <v>135</v>
      </c>
      <c r="BM147" s="155" t="s">
        <v>197</v>
      </c>
    </row>
    <row r="148" spans="1:65" s="2" customFormat="1" ht="22.15" customHeight="1">
      <c r="A148" s="26"/>
      <c r="B148" s="144"/>
      <c r="C148" s="145" t="s">
        <v>149</v>
      </c>
      <c r="D148" s="145" t="s">
        <v>131</v>
      </c>
      <c r="E148" s="146" t="s">
        <v>944</v>
      </c>
      <c r="F148" s="147" t="s">
        <v>945</v>
      </c>
      <c r="G148" s="148" t="s">
        <v>138</v>
      </c>
      <c r="H148" s="149">
        <v>5.56</v>
      </c>
      <c r="I148" s="149">
        <v>86.921000000000006</v>
      </c>
      <c r="J148" s="149">
        <f>ROUND(I148*H148,3)</f>
        <v>483.28100000000001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>O148*H148</f>
        <v>0</v>
      </c>
      <c r="Q148" s="153">
        <v>0</v>
      </c>
      <c r="R148" s="153">
        <f>Q148*H148</f>
        <v>0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135</v>
      </c>
      <c r="AT148" s="155" t="s">
        <v>131</v>
      </c>
      <c r="AU148" s="155" t="s">
        <v>80</v>
      </c>
      <c r="AY148" s="14" t="s">
        <v>128</v>
      </c>
      <c r="BE148" s="156">
        <f>IF(N148="základná",J148,0)</f>
        <v>0</v>
      </c>
      <c r="BF148" s="156">
        <f>IF(N148="znížená",J148,0)</f>
        <v>483.28100000000001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80</v>
      </c>
      <c r="BK148" s="157">
        <f>ROUND(I148*H148,3)</f>
        <v>483.28100000000001</v>
      </c>
      <c r="BL148" s="14" t="s">
        <v>135</v>
      </c>
      <c r="BM148" s="155" t="s">
        <v>7</v>
      </c>
    </row>
    <row r="149" spans="1:65" s="2" customFormat="1" ht="14.45" customHeight="1">
      <c r="A149" s="26"/>
      <c r="B149" s="144"/>
      <c r="C149" s="145" t="s">
        <v>170</v>
      </c>
      <c r="D149" s="145" t="s">
        <v>131</v>
      </c>
      <c r="E149" s="146" t="s">
        <v>946</v>
      </c>
      <c r="F149" s="147" t="s">
        <v>947</v>
      </c>
      <c r="G149" s="148" t="s">
        <v>160</v>
      </c>
      <c r="H149" s="149">
        <v>0.26900000000000002</v>
      </c>
      <c r="I149" s="149">
        <v>1280.357</v>
      </c>
      <c r="J149" s="149">
        <f>ROUND(I149*H149,3)</f>
        <v>344.416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>O149*H149</f>
        <v>0</v>
      </c>
      <c r="Q149" s="153">
        <v>0</v>
      </c>
      <c r="R149" s="153">
        <f>Q149*H149</f>
        <v>0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135</v>
      </c>
      <c r="AT149" s="155" t="s">
        <v>131</v>
      </c>
      <c r="AU149" s="155" t="s">
        <v>80</v>
      </c>
      <c r="AY149" s="14" t="s">
        <v>128</v>
      </c>
      <c r="BE149" s="156">
        <f>IF(N149="základná",J149,0)</f>
        <v>0</v>
      </c>
      <c r="BF149" s="156">
        <f>IF(N149="znížená",J149,0)</f>
        <v>344.416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80</v>
      </c>
      <c r="BK149" s="157">
        <f>ROUND(I149*H149,3)</f>
        <v>344.416</v>
      </c>
      <c r="BL149" s="14" t="s">
        <v>135</v>
      </c>
      <c r="BM149" s="155" t="s">
        <v>169</v>
      </c>
    </row>
    <row r="150" spans="1:65" s="2" customFormat="1" ht="14.45" customHeight="1">
      <c r="A150" s="26"/>
      <c r="B150" s="144"/>
      <c r="C150" s="145" t="s">
        <v>152</v>
      </c>
      <c r="D150" s="145" t="s">
        <v>131</v>
      </c>
      <c r="E150" s="146" t="s">
        <v>948</v>
      </c>
      <c r="F150" s="147" t="s">
        <v>949</v>
      </c>
      <c r="G150" s="148" t="s">
        <v>138</v>
      </c>
      <c r="H150" s="149">
        <v>15.5</v>
      </c>
      <c r="I150" s="149">
        <v>85.792000000000002</v>
      </c>
      <c r="J150" s="149">
        <f>ROUND(I150*H150,3)</f>
        <v>1329.7760000000001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135</v>
      </c>
      <c r="AT150" s="155" t="s">
        <v>131</v>
      </c>
      <c r="AU150" s="155" t="s">
        <v>80</v>
      </c>
      <c r="AY150" s="14" t="s">
        <v>128</v>
      </c>
      <c r="BE150" s="156">
        <f>IF(N150="základná",J150,0)</f>
        <v>0</v>
      </c>
      <c r="BF150" s="156">
        <f>IF(N150="znížená",J150,0)</f>
        <v>1329.7760000000001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80</v>
      </c>
      <c r="BK150" s="157">
        <f>ROUND(I150*H150,3)</f>
        <v>1329.7760000000001</v>
      </c>
      <c r="BL150" s="14" t="s">
        <v>135</v>
      </c>
      <c r="BM150" s="155" t="s">
        <v>173</v>
      </c>
    </row>
    <row r="151" spans="1:65" s="2" customFormat="1" ht="14.45" customHeight="1">
      <c r="A151" s="26"/>
      <c r="B151" s="144"/>
      <c r="C151" s="145" t="s">
        <v>177</v>
      </c>
      <c r="D151" s="145" t="s">
        <v>131</v>
      </c>
      <c r="E151" s="146" t="s">
        <v>950</v>
      </c>
      <c r="F151" s="147" t="s">
        <v>951</v>
      </c>
      <c r="G151" s="148" t="s">
        <v>160</v>
      </c>
      <c r="H151" s="149">
        <v>0.35</v>
      </c>
      <c r="I151" s="149">
        <v>1343.165</v>
      </c>
      <c r="J151" s="149">
        <f>ROUND(I151*H151,3)</f>
        <v>470.108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135</v>
      </c>
      <c r="AT151" s="155" t="s">
        <v>131</v>
      </c>
      <c r="AU151" s="155" t="s">
        <v>80</v>
      </c>
      <c r="AY151" s="14" t="s">
        <v>128</v>
      </c>
      <c r="BE151" s="156">
        <f>IF(N151="základná",J151,0)</f>
        <v>0</v>
      </c>
      <c r="BF151" s="156">
        <f>IF(N151="znížená",J151,0)</f>
        <v>470.108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80</v>
      </c>
      <c r="BK151" s="157">
        <f>ROUND(I151*H151,3)</f>
        <v>470.108</v>
      </c>
      <c r="BL151" s="14" t="s">
        <v>135</v>
      </c>
      <c r="BM151" s="155" t="s">
        <v>176</v>
      </c>
    </row>
    <row r="152" spans="1:65" s="12" customFormat="1" ht="22.9" customHeight="1">
      <c r="B152" s="132"/>
      <c r="D152" s="133" t="s">
        <v>70</v>
      </c>
      <c r="E152" s="142" t="s">
        <v>184</v>
      </c>
      <c r="F152" s="142" t="s">
        <v>952</v>
      </c>
      <c r="J152" s="143">
        <f>BK152</f>
        <v>5570.8960000000006</v>
      </c>
      <c r="L152" s="132"/>
      <c r="M152" s="136"/>
      <c r="N152" s="137"/>
      <c r="O152" s="137"/>
      <c r="P152" s="138">
        <f>SUM(P153:P160)</f>
        <v>0</v>
      </c>
      <c r="Q152" s="137"/>
      <c r="R152" s="138">
        <f>SUM(R153:R160)</f>
        <v>0</v>
      </c>
      <c r="S152" s="137"/>
      <c r="T152" s="139">
        <f>SUM(T153:T160)</f>
        <v>0</v>
      </c>
      <c r="AR152" s="133" t="s">
        <v>76</v>
      </c>
      <c r="AT152" s="140" t="s">
        <v>70</v>
      </c>
      <c r="AU152" s="140" t="s">
        <v>76</v>
      </c>
      <c r="AY152" s="133" t="s">
        <v>128</v>
      </c>
      <c r="BK152" s="141">
        <f>SUM(BK153:BK160)</f>
        <v>5570.8960000000006</v>
      </c>
    </row>
    <row r="153" spans="1:65" s="2" customFormat="1" ht="22.15" customHeight="1">
      <c r="A153" s="26"/>
      <c r="B153" s="144"/>
      <c r="C153" s="145" t="s">
        <v>156</v>
      </c>
      <c r="D153" s="145" t="s">
        <v>131</v>
      </c>
      <c r="E153" s="146" t="s">
        <v>953</v>
      </c>
      <c r="F153" s="147" t="s">
        <v>954</v>
      </c>
      <c r="G153" s="148" t="s">
        <v>138</v>
      </c>
      <c r="H153" s="149">
        <v>21</v>
      </c>
      <c r="I153" s="149">
        <v>176.25399999999999</v>
      </c>
      <c r="J153" s="149">
        <f t="shared" ref="J153:J160" si="10">ROUND(I153*H153,3)</f>
        <v>3701.3339999999998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 t="shared" ref="P153:P160" si="11">O153*H153</f>
        <v>0</v>
      </c>
      <c r="Q153" s="153">
        <v>0</v>
      </c>
      <c r="R153" s="153">
        <f t="shared" ref="R153:R160" si="12">Q153*H153</f>
        <v>0</v>
      </c>
      <c r="S153" s="153">
        <v>0</v>
      </c>
      <c r="T153" s="154">
        <f t="shared" ref="T153:T160" si="1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135</v>
      </c>
      <c r="AT153" s="155" t="s">
        <v>131</v>
      </c>
      <c r="AU153" s="155" t="s">
        <v>80</v>
      </c>
      <c r="AY153" s="14" t="s">
        <v>128</v>
      </c>
      <c r="BE153" s="156">
        <f t="shared" ref="BE153:BE160" si="14">IF(N153="základná",J153,0)</f>
        <v>0</v>
      </c>
      <c r="BF153" s="156">
        <f t="shared" ref="BF153:BF160" si="15">IF(N153="znížená",J153,0)</f>
        <v>3701.3339999999998</v>
      </c>
      <c r="BG153" s="156">
        <f t="shared" ref="BG153:BG160" si="16">IF(N153="zákl. prenesená",J153,0)</f>
        <v>0</v>
      </c>
      <c r="BH153" s="156">
        <f t="shared" ref="BH153:BH160" si="17">IF(N153="zníž. prenesená",J153,0)</f>
        <v>0</v>
      </c>
      <c r="BI153" s="156">
        <f t="shared" ref="BI153:BI160" si="18">IF(N153="nulová",J153,0)</f>
        <v>0</v>
      </c>
      <c r="BJ153" s="14" t="s">
        <v>80</v>
      </c>
      <c r="BK153" s="157">
        <f t="shared" ref="BK153:BK160" si="19">ROUND(I153*H153,3)</f>
        <v>3701.3339999999998</v>
      </c>
      <c r="BL153" s="14" t="s">
        <v>135</v>
      </c>
      <c r="BM153" s="155" t="s">
        <v>180</v>
      </c>
    </row>
    <row r="154" spans="1:65" s="2" customFormat="1" ht="22.15" customHeight="1">
      <c r="A154" s="26"/>
      <c r="B154" s="144"/>
      <c r="C154" s="145" t="s">
        <v>186</v>
      </c>
      <c r="D154" s="145" t="s">
        <v>131</v>
      </c>
      <c r="E154" s="146" t="s">
        <v>955</v>
      </c>
      <c r="F154" s="147" t="s">
        <v>956</v>
      </c>
      <c r="G154" s="148" t="s">
        <v>344</v>
      </c>
      <c r="H154" s="149">
        <v>1</v>
      </c>
      <c r="I154" s="149">
        <v>26.47</v>
      </c>
      <c r="J154" s="149">
        <f t="shared" si="10"/>
        <v>26.47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135</v>
      </c>
      <c r="AT154" s="155" t="s">
        <v>131</v>
      </c>
      <c r="AU154" s="155" t="s">
        <v>80</v>
      </c>
      <c r="AY154" s="14" t="s">
        <v>128</v>
      </c>
      <c r="BE154" s="156">
        <f t="shared" si="14"/>
        <v>0</v>
      </c>
      <c r="BF154" s="156">
        <f t="shared" si="15"/>
        <v>26.47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80</v>
      </c>
      <c r="BK154" s="157">
        <f t="shared" si="19"/>
        <v>26.47</v>
      </c>
      <c r="BL154" s="14" t="s">
        <v>135</v>
      </c>
      <c r="BM154" s="155" t="s">
        <v>183</v>
      </c>
    </row>
    <row r="155" spans="1:65" s="2" customFormat="1" ht="22.15" customHeight="1">
      <c r="A155" s="26"/>
      <c r="B155" s="144"/>
      <c r="C155" s="145" t="s">
        <v>161</v>
      </c>
      <c r="D155" s="145" t="s">
        <v>131</v>
      </c>
      <c r="E155" s="146" t="s">
        <v>957</v>
      </c>
      <c r="F155" s="147" t="s">
        <v>958</v>
      </c>
      <c r="G155" s="148" t="s">
        <v>344</v>
      </c>
      <c r="H155" s="149">
        <v>2</v>
      </c>
      <c r="I155" s="149">
        <v>65.06</v>
      </c>
      <c r="J155" s="149">
        <f t="shared" si="10"/>
        <v>130.12</v>
      </c>
      <c r="K155" s="150"/>
      <c r="L155" s="27"/>
      <c r="M155" s="151" t="s">
        <v>1</v>
      </c>
      <c r="N155" s="152" t="s">
        <v>37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135</v>
      </c>
      <c r="AT155" s="155" t="s">
        <v>131</v>
      </c>
      <c r="AU155" s="155" t="s">
        <v>80</v>
      </c>
      <c r="AY155" s="14" t="s">
        <v>128</v>
      </c>
      <c r="BE155" s="156">
        <f t="shared" si="14"/>
        <v>0</v>
      </c>
      <c r="BF155" s="156">
        <f t="shared" si="15"/>
        <v>130.12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80</v>
      </c>
      <c r="BK155" s="157">
        <f t="shared" si="19"/>
        <v>130.12</v>
      </c>
      <c r="BL155" s="14" t="s">
        <v>135</v>
      </c>
      <c r="BM155" s="155" t="s">
        <v>189</v>
      </c>
    </row>
    <row r="156" spans="1:65" s="2" customFormat="1" ht="22.15" customHeight="1">
      <c r="A156" s="26"/>
      <c r="B156" s="144"/>
      <c r="C156" s="145" t="s">
        <v>193</v>
      </c>
      <c r="D156" s="145" t="s">
        <v>131</v>
      </c>
      <c r="E156" s="146" t="s">
        <v>959</v>
      </c>
      <c r="F156" s="147" t="s">
        <v>960</v>
      </c>
      <c r="G156" s="148" t="s">
        <v>138</v>
      </c>
      <c r="H156" s="149">
        <v>4.4630000000000001</v>
      </c>
      <c r="I156" s="149">
        <v>154.85900000000001</v>
      </c>
      <c r="J156" s="149">
        <f t="shared" si="10"/>
        <v>691.13599999999997</v>
      </c>
      <c r="K156" s="150"/>
      <c r="L156" s="27"/>
      <c r="M156" s="151" t="s">
        <v>1</v>
      </c>
      <c r="N156" s="152" t="s">
        <v>37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135</v>
      </c>
      <c r="AT156" s="155" t="s">
        <v>131</v>
      </c>
      <c r="AU156" s="155" t="s">
        <v>80</v>
      </c>
      <c r="AY156" s="14" t="s">
        <v>128</v>
      </c>
      <c r="BE156" s="156">
        <f t="shared" si="14"/>
        <v>0</v>
      </c>
      <c r="BF156" s="156">
        <f t="shared" si="15"/>
        <v>691.13599999999997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80</v>
      </c>
      <c r="BK156" s="157">
        <f t="shared" si="19"/>
        <v>691.13599999999997</v>
      </c>
      <c r="BL156" s="14" t="s">
        <v>135</v>
      </c>
      <c r="BM156" s="155" t="s">
        <v>200</v>
      </c>
    </row>
    <row r="157" spans="1:65" s="2" customFormat="1" ht="14.45" customHeight="1">
      <c r="A157" s="26"/>
      <c r="B157" s="144"/>
      <c r="C157" s="145" t="s">
        <v>197</v>
      </c>
      <c r="D157" s="145" t="s">
        <v>131</v>
      </c>
      <c r="E157" s="146" t="s">
        <v>961</v>
      </c>
      <c r="F157" s="147" t="s">
        <v>962</v>
      </c>
      <c r="G157" s="148" t="s">
        <v>134</v>
      </c>
      <c r="H157" s="149">
        <v>42.5</v>
      </c>
      <c r="I157" s="149">
        <v>14.987</v>
      </c>
      <c r="J157" s="149">
        <f t="shared" si="10"/>
        <v>636.94799999999998</v>
      </c>
      <c r="K157" s="150"/>
      <c r="L157" s="27"/>
      <c r="M157" s="151" t="s">
        <v>1</v>
      </c>
      <c r="N157" s="152" t="s">
        <v>37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135</v>
      </c>
      <c r="AT157" s="155" t="s">
        <v>131</v>
      </c>
      <c r="AU157" s="155" t="s">
        <v>80</v>
      </c>
      <c r="AY157" s="14" t="s">
        <v>128</v>
      </c>
      <c r="BE157" s="156">
        <f t="shared" si="14"/>
        <v>0</v>
      </c>
      <c r="BF157" s="156">
        <f t="shared" si="15"/>
        <v>636.94799999999998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80</v>
      </c>
      <c r="BK157" s="157">
        <f t="shared" si="19"/>
        <v>636.94799999999998</v>
      </c>
      <c r="BL157" s="14" t="s">
        <v>135</v>
      </c>
      <c r="BM157" s="155" t="s">
        <v>204</v>
      </c>
    </row>
    <row r="158" spans="1:65" s="2" customFormat="1" ht="22.15" customHeight="1">
      <c r="A158" s="26"/>
      <c r="B158" s="144"/>
      <c r="C158" s="145" t="s">
        <v>201</v>
      </c>
      <c r="D158" s="145" t="s">
        <v>131</v>
      </c>
      <c r="E158" s="146" t="s">
        <v>963</v>
      </c>
      <c r="F158" s="147" t="s">
        <v>964</v>
      </c>
      <c r="G158" s="148" t="s">
        <v>134</v>
      </c>
      <c r="H158" s="149">
        <v>42.5</v>
      </c>
      <c r="I158" s="149">
        <v>3.46</v>
      </c>
      <c r="J158" s="149">
        <f t="shared" si="10"/>
        <v>147.05000000000001</v>
      </c>
      <c r="K158" s="150"/>
      <c r="L158" s="27"/>
      <c r="M158" s="151" t="s">
        <v>1</v>
      </c>
      <c r="N158" s="152" t="s">
        <v>37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135</v>
      </c>
      <c r="AT158" s="155" t="s">
        <v>131</v>
      </c>
      <c r="AU158" s="155" t="s">
        <v>80</v>
      </c>
      <c r="AY158" s="14" t="s">
        <v>128</v>
      </c>
      <c r="BE158" s="156">
        <f t="shared" si="14"/>
        <v>0</v>
      </c>
      <c r="BF158" s="156">
        <f t="shared" si="15"/>
        <v>147.05000000000001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80</v>
      </c>
      <c r="BK158" s="157">
        <f t="shared" si="19"/>
        <v>147.05000000000001</v>
      </c>
      <c r="BL158" s="14" t="s">
        <v>135</v>
      </c>
      <c r="BM158" s="155" t="s">
        <v>207</v>
      </c>
    </row>
    <row r="159" spans="1:65" s="2" customFormat="1" ht="22.15" customHeight="1">
      <c r="A159" s="26"/>
      <c r="B159" s="144"/>
      <c r="C159" s="145" t="s">
        <v>7</v>
      </c>
      <c r="D159" s="145" t="s">
        <v>131</v>
      </c>
      <c r="E159" s="146" t="s">
        <v>965</v>
      </c>
      <c r="F159" s="147" t="s">
        <v>966</v>
      </c>
      <c r="G159" s="148" t="s">
        <v>160</v>
      </c>
      <c r="H159" s="149">
        <v>0.105</v>
      </c>
      <c r="I159" s="149">
        <v>982.96900000000005</v>
      </c>
      <c r="J159" s="149">
        <f t="shared" si="10"/>
        <v>103.212</v>
      </c>
      <c r="K159" s="150"/>
      <c r="L159" s="27"/>
      <c r="M159" s="151" t="s">
        <v>1</v>
      </c>
      <c r="N159" s="152" t="s">
        <v>37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135</v>
      </c>
      <c r="AT159" s="155" t="s">
        <v>131</v>
      </c>
      <c r="AU159" s="155" t="s">
        <v>80</v>
      </c>
      <c r="AY159" s="14" t="s">
        <v>128</v>
      </c>
      <c r="BE159" s="156">
        <f t="shared" si="14"/>
        <v>0</v>
      </c>
      <c r="BF159" s="156">
        <f t="shared" si="15"/>
        <v>103.212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80</v>
      </c>
      <c r="BK159" s="157">
        <f t="shared" si="19"/>
        <v>103.212</v>
      </c>
      <c r="BL159" s="14" t="s">
        <v>135</v>
      </c>
      <c r="BM159" s="155" t="s">
        <v>212</v>
      </c>
    </row>
    <row r="160" spans="1:65" s="2" customFormat="1" ht="22.15" customHeight="1">
      <c r="A160" s="26"/>
      <c r="B160" s="144"/>
      <c r="C160" s="145" t="s">
        <v>208</v>
      </c>
      <c r="D160" s="145" t="s">
        <v>131</v>
      </c>
      <c r="E160" s="146" t="s">
        <v>967</v>
      </c>
      <c r="F160" s="147" t="s">
        <v>968</v>
      </c>
      <c r="G160" s="148" t="s">
        <v>134</v>
      </c>
      <c r="H160" s="149">
        <v>5.77</v>
      </c>
      <c r="I160" s="149">
        <v>23.332000000000001</v>
      </c>
      <c r="J160" s="149">
        <f t="shared" si="10"/>
        <v>134.626</v>
      </c>
      <c r="K160" s="150"/>
      <c r="L160" s="27"/>
      <c r="M160" s="151" t="s">
        <v>1</v>
      </c>
      <c r="N160" s="152" t="s">
        <v>37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135</v>
      </c>
      <c r="AT160" s="155" t="s">
        <v>131</v>
      </c>
      <c r="AU160" s="155" t="s">
        <v>80</v>
      </c>
      <c r="AY160" s="14" t="s">
        <v>128</v>
      </c>
      <c r="BE160" s="156">
        <f t="shared" si="14"/>
        <v>0</v>
      </c>
      <c r="BF160" s="156">
        <f t="shared" si="15"/>
        <v>134.626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80</v>
      </c>
      <c r="BK160" s="157">
        <f t="shared" si="19"/>
        <v>134.626</v>
      </c>
      <c r="BL160" s="14" t="s">
        <v>135</v>
      </c>
      <c r="BM160" s="155" t="s">
        <v>215</v>
      </c>
    </row>
    <row r="161" spans="1:65" s="12" customFormat="1" ht="22.9" customHeight="1">
      <c r="B161" s="132"/>
      <c r="D161" s="133" t="s">
        <v>70</v>
      </c>
      <c r="E161" s="142" t="s">
        <v>383</v>
      </c>
      <c r="F161" s="142" t="s">
        <v>185</v>
      </c>
      <c r="J161" s="143">
        <f>BK161</f>
        <v>6811.2809999999999</v>
      </c>
      <c r="L161" s="132"/>
      <c r="M161" s="136"/>
      <c r="N161" s="137"/>
      <c r="O161" s="137"/>
      <c r="P161" s="138">
        <f>SUM(P162:P178)</f>
        <v>0</v>
      </c>
      <c r="Q161" s="137"/>
      <c r="R161" s="138">
        <f>SUM(R162:R178)</f>
        <v>0</v>
      </c>
      <c r="S161" s="137"/>
      <c r="T161" s="139">
        <f>SUM(T162:T178)</f>
        <v>0</v>
      </c>
      <c r="AR161" s="133" t="s">
        <v>76</v>
      </c>
      <c r="AT161" s="140" t="s">
        <v>70</v>
      </c>
      <c r="AU161" s="140" t="s">
        <v>76</v>
      </c>
      <c r="AY161" s="133" t="s">
        <v>128</v>
      </c>
      <c r="BK161" s="141">
        <f>SUM(BK162:BK178)</f>
        <v>6811.2809999999999</v>
      </c>
    </row>
    <row r="162" spans="1:65" s="2" customFormat="1" ht="30" customHeight="1">
      <c r="A162" s="26"/>
      <c r="B162" s="144"/>
      <c r="C162" s="145" t="s">
        <v>169</v>
      </c>
      <c r="D162" s="145" t="s">
        <v>131</v>
      </c>
      <c r="E162" s="146" t="s">
        <v>969</v>
      </c>
      <c r="F162" s="147" t="s">
        <v>970</v>
      </c>
      <c r="G162" s="148" t="s">
        <v>134</v>
      </c>
      <c r="H162" s="149">
        <v>24.5</v>
      </c>
      <c r="I162" s="149">
        <v>28.02</v>
      </c>
      <c r="J162" s="149">
        <f t="shared" ref="J162:J178" si="20">ROUND(I162*H162,3)</f>
        <v>686.49</v>
      </c>
      <c r="K162" s="150"/>
      <c r="L162" s="27"/>
      <c r="M162" s="151" t="s">
        <v>1</v>
      </c>
      <c r="N162" s="152" t="s">
        <v>37</v>
      </c>
      <c r="O162" s="153">
        <v>0</v>
      </c>
      <c r="P162" s="153">
        <f t="shared" ref="P162:P178" si="21">O162*H162</f>
        <v>0</v>
      </c>
      <c r="Q162" s="153">
        <v>0</v>
      </c>
      <c r="R162" s="153">
        <f t="shared" ref="R162:R178" si="22">Q162*H162</f>
        <v>0</v>
      </c>
      <c r="S162" s="153">
        <v>0</v>
      </c>
      <c r="T162" s="154">
        <f t="shared" ref="T162:T178" si="2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135</v>
      </c>
      <c r="AT162" s="155" t="s">
        <v>131</v>
      </c>
      <c r="AU162" s="155" t="s">
        <v>80</v>
      </c>
      <c r="AY162" s="14" t="s">
        <v>128</v>
      </c>
      <c r="BE162" s="156">
        <f t="shared" ref="BE162:BE178" si="24">IF(N162="základná",J162,0)</f>
        <v>0</v>
      </c>
      <c r="BF162" s="156">
        <f t="shared" ref="BF162:BF178" si="25">IF(N162="znížená",J162,0)</f>
        <v>686.49</v>
      </c>
      <c r="BG162" s="156">
        <f t="shared" ref="BG162:BG178" si="26">IF(N162="zákl. prenesená",J162,0)</f>
        <v>0</v>
      </c>
      <c r="BH162" s="156">
        <f t="shared" ref="BH162:BH178" si="27">IF(N162="zníž. prenesená",J162,0)</f>
        <v>0</v>
      </c>
      <c r="BI162" s="156">
        <f t="shared" ref="BI162:BI178" si="28">IF(N162="nulová",J162,0)</f>
        <v>0</v>
      </c>
      <c r="BJ162" s="14" t="s">
        <v>80</v>
      </c>
      <c r="BK162" s="157">
        <f t="shared" ref="BK162:BK178" si="29">ROUND(I162*H162,3)</f>
        <v>686.49</v>
      </c>
      <c r="BL162" s="14" t="s">
        <v>135</v>
      </c>
      <c r="BM162" s="155" t="s">
        <v>243</v>
      </c>
    </row>
    <row r="163" spans="1:65" s="2" customFormat="1" ht="22.15" customHeight="1">
      <c r="A163" s="26"/>
      <c r="B163" s="144"/>
      <c r="C163" s="145" t="s">
        <v>216</v>
      </c>
      <c r="D163" s="145" t="s">
        <v>131</v>
      </c>
      <c r="E163" s="146" t="s">
        <v>971</v>
      </c>
      <c r="F163" s="147" t="s">
        <v>972</v>
      </c>
      <c r="G163" s="148" t="s">
        <v>134</v>
      </c>
      <c r="H163" s="149">
        <v>83.3</v>
      </c>
      <c r="I163" s="149">
        <v>8.3119999999999994</v>
      </c>
      <c r="J163" s="149">
        <f t="shared" si="20"/>
        <v>692.39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21"/>
        <v>0</v>
      </c>
      <c r="Q163" s="153">
        <v>0</v>
      </c>
      <c r="R163" s="153">
        <f t="shared" si="22"/>
        <v>0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135</v>
      </c>
      <c r="AT163" s="155" t="s">
        <v>131</v>
      </c>
      <c r="AU163" s="155" t="s">
        <v>80</v>
      </c>
      <c r="AY163" s="14" t="s">
        <v>128</v>
      </c>
      <c r="BE163" s="156">
        <f t="shared" si="24"/>
        <v>0</v>
      </c>
      <c r="BF163" s="156">
        <f t="shared" si="25"/>
        <v>692.39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80</v>
      </c>
      <c r="BK163" s="157">
        <f t="shared" si="29"/>
        <v>692.39</v>
      </c>
      <c r="BL163" s="14" t="s">
        <v>135</v>
      </c>
      <c r="BM163" s="155" t="s">
        <v>364</v>
      </c>
    </row>
    <row r="164" spans="1:65" s="2" customFormat="1" ht="30" customHeight="1">
      <c r="A164" s="26"/>
      <c r="B164" s="144"/>
      <c r="C164" s="145" t="s">
        <v>173</v>
      </c>
      <c r="D164" s="145" t="s">
        <v>131</v>
      </c>
      <c r="E164" s="146" t="s">
        <v>190</v>
      </c>
      <c r="F164" s="147" t="s">
        <v>191</v>
      </c>
      <c r="G164" s="148" t="s">
        <v>134</v>
      </c>
      <c r="H164" s="149">
        <v>83.3</v>
      </c>
      <c r="I164" s="149">
        <v>0.98</v>
      </c>
      <c r="J164" s="149">
        <f t="shared" si="20"/>
        <v>81.634</v>
      </c>
      <c r="K164" s="150"/>
      <c r="L164" s="27"/>
      <c r="M164" s="151" t="s">
        <v>1</v>
      </c>
      <c r="N164" s="152" t="s">
        <v>37</v>
      </c>
      <c r="O164" s="153">
        <v>0</v>
      </c>
      <c r="P164" s="153">
        <f t="shared" si="21"/>
        <v>0</v>
      </c>
      <c r="Q164" s="153">
        <v>0</v>
      </c>
      <c r="R164" s="153">
        <f t="shared" si="22"/>
        <v>0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135</v>
      </c>
      <c r="AT164" s="155" t="s">
        <v>131</v>
      </c>
      <c r="AU164" s="155" t="s">
        <v>80</v>
      </c>
      <c r="AY164" s="14" t="s">
        <v>128</v>
      </c>
      <c r="BE164" s="156">
        <f t="shared" si="24"/>
        <v>0</v>
      </c>
      <c r="BF164" s="156">
        <f t="shared" si="25"/>
        <v>81.634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80</v>
      </c>
      <c r="BK164" s="157">
        <f t="shared" si="29"/>
        <v>81.634</v>
      </c>
      <c r="BL164" s="14" t="s">
        <v>135</v>
      </c>
      <c r="BM164" s="155" t="s">
        <v>372</v>
      </c>
    </row>
    <row r="165" spans="1:65" s="2" customFormat="1" ht="14.45" customHeight="1">
      <c r="A165" s="26"/>
      <c r="B165" s="144"/>
      <c r="C165" s="145" t="s">
        <v>223</v>
      </c>
      <c r="D165" s="145" t="s">
        <v>131</v>
      </c>
      <c r="E165" s="146" t="s">
        <v>973</v>
      </c>
      <c r="F165" s="147" t="s">
        <v>974</v>
      </c>
      <c r="G165" s="148" t="s">
        <v>134</v>
      </c>
      <c r="H165" s="149">
        <v>83.3</v>
      </c>
      <c r="I165" s="149">
        <v>5.0149999999999997</v>
      </c>
      <c r="J165" s="149">
        <f t="shared" si="20"/>
        <v>417.75</v>
      </c>
      <c r="K165" s="150"/>
      <c r="L165" s="27"/>
      <c r="M165" s="151" t="s">
        <v>1</v>
      </c>
      <c r="N165" s="152" t="s">
        <v>37</v>
      </c>
      <c r="O165" s="153">
        <v>0</v>
      </c>
      <c r="P165" s="153">
        <f t="shared" si="21"/>
        <v>0</v>
      </c>
      <c r="Q165" s="153">
        <v>0</v>
      </c>
      <c r="R165" s="153">
        <f t="shared" si="22"/>
        <v>0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135</v>
      </c>
      <c r="AT165" s="155" t="s">
        <v>131</v>
      </c>
      <c r="AU165" s="155" t="s">
        <v>80</v>
      </c>
      <c r="AY165" s="14" t="s">
        <v>128</v>
      </c>
      <c r="BE165" s="156">
        <f t="shared" si="24"/>
        <v>0</v>
      </c>
      <c r="BF165" s="156">
        <f t="shared" si="25"/>
        <v>417.75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80</v>
      </c>
      <c r="BK165" s="157">
        <f t="shared" si="29"/>
        <v>417.75</v>
      </c>
      <c r="BL165" s="14" t="s">
        <v>135</v>
      </c>
      <c r="BM165" s="155" t="s">
        <v>247</v>
      </c>
    </row>
    <row r="166" spans="1:65" s="2" customFormat="1" ht="22.15" customHeight="1">
      <c r="A166" s="26"/>
      <c r="B166" s="144"/>
      <c r="C166" s="145" t="s">
        <v>176</v>
      </c>
      <c r="D166" s="145" t="s">
        <v>131</v>
      </c>
      <c r="E166" s="146" t="s">
        <v>224</v>
      </c>
      <c r="F166" s="147" t="s">
        <v>225</v>
      </c>
      <c r="G166" s="148" t="s">
        <v>134</v>
      </c>
      <c r="H166" s="149">
        <v>88.95</v>
      </c>
      <c r="I166" s="149">
        <v>3</v>
      </c>
      <c r="J166" s="149">
        <f t="shared" si="20"/>
        <v>266.85000000000002</v>
      </c>
      <c r="K166" s="150"/>
      <c r="L166" s="27"/>
      <c r="M166" s="151" t="s">
        <v>1</v>
      </c>
      <c r="N166" s="152" t="s">
        <v>37</v>
      </c>
      <c r="O166" s="153">
        <v>0</v>
      </c>
      <c r="P166" s="153">
        <f t="shared" si="21"/>
        <v>0</v>
      </c>
      <c r="Q166" s="153">
        <v>0</v>
      </c>
      <c r="R166" s="153">
        <f t="shared" si="22"/>
        <v>0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135</v>
      </c>
      <c r="AT166" s="155" t="s">
        <v>131</v>
      </c>
      <c r="AU166" s="155" t="s">
        <v>80</v>
      </c>
      <c r="AY166" s="14" t="s">
        <v>128</v>
      </c>
      <c r="BE166" s="156">
        <f t="shared" si="24"/>
        <v>0</v>
      </c>
      <c r="BF166" s="156">
        <f t="shared" si="25"/>
        <v>266.85000000000002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80</v>
      </c>
      <c r="BK166" s="157">
        <f t="shared" si="29"/>
        <v>266.85000000000002</v>
      </c>
      <c r="BL166" s="14" t="s">
        <v>135</v>
      </c>
      <c r="BM166" s="155" t="s">
        <v>393</v>
      </c>
    </row>
    <row r="167" spans="1:65" s="2" customFormat="1" ht="22.15" customHeight="1">
      <c r="A167" s="26"/>
      <c r="B167" s="144"/>
      <c r="C167" s="145" t="s">
        <v>230</v>
      </c>
      <c r="D167" s="145" t="s">
        <v>131</v>
      </c>
      <c r="E167" s="146" t="s">
        <v>227</v>
      </c>
      <c r="F167" s="147" t="s">
        <v>228</v>
      </c>
      <c r="G167" s="148" t="s">
        <v>134</v>
      </c>
      <c r="H167" s="149">
        <v>88.95</v>
      </c>
      <c r="I167" s="149">
        <v>11.89</v>
      </c>
      <c r="J167" s="149">
        <f t="shared" si="20"/>
        <v>1057.616</v>
      </c>
      <c r="K167" s="150"/>
      <c r="L167" s="27"/>
      <c r="M167" s="151" t="s">
        <v>1</v>
      </c>
      <c r="N167" s="152" t="s">
        <v>37</v>
      </c>
      <c r="O167" s="153">
        <v>0</v>
      </c>
      <c r="P167" s="153">
        <f t="shared" si="21"/>
        <v>0</v>
      </c>
      <c r="Q167" s="153">
        <v>0</v>
      </c>
      <c r="R167" s="153">
        <f t="shared" si="22"/>
        <v>0</v>
      </c>
      <c r="S167" s="153">
        <v>0</v>
      </c>
      <c r="T167" s="15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135</v>
      </c>
      <c r="AT167" s="155" t="s">
        <v>131</v>
      </c>
      <c r="AU167" s="155" t="s">
        <v>80</v>
      </c>
      <c r="AY167" s="14" t="s">
        <v>128</v>
      </c>
      <c r="BE167" s="156">
        <f t="shared" si="24"/>
        <v>0</v>
      </c>
      <c r="BF167" s="156">
        <f t="shared" si="25"/>
        <v>1057.616</v>
      </c>
      <c r="BG167" s="156">
        <f t="shared" si="26"/>
        <v>0</v>
      </c>
      <c r="BH167" s="156">
        <f t="shared" si="27"/>
        <v>0</v>
      </c>
      <c r="BI167" s="156">
        <f t="shared" si="28"/>
        <v>0</v>
      </c>
      <c r="BJ167" s="14" t="s">
        <v>80</v>
      </c>
      <c r="BK167" s="157">
        <f t="shared" si="29"/>
        <v>1057.616</v>
      </c>
      <c r="BL167" s="14" t="s">
        <v>135</v>
      </c>
      <c r="BM167" s="155" t="s">
        <v>250</v>
      </c>
    </row>
    <row r="168" spans="1:65" s="2" customFormat="1" ht="22.15" customHeight="1">
      <c r="A168" s="26"/>
      <c r="B168" s="144"/>
      <c r="C168" s="145" t="s">
        <v>180</v>
      </c>
      <c r="D168" s="145" t="s">
        <v>131</v>
      </c>
      <c r="E168" s="146" t="s">
        <v>975</v>
      </c>
      <c r="F168" s="147" t="s">
        <v>976</v>
      </c>
      <c r="G168" s="148" t="s">
        <v>134</v>
      </c>
      <c r="H168" s="149">
        <v>70.84</v>
      </c>
      <c r="I168" s="149">
        <v>33.65</v>
      </c>
      <c r="J168" s="149">
        <f t="shared" si="20"/>
        <v>2383.7660000000001</v>
      </c>
      <c r="K168" s="150"/>
      <c r="L168" s="27"/>
      <c r="M168" s="151" t="s">
        <v>1</v>
      </c>
      <c r="N168" s="152" t="s">
        <v>37</v>
      </c>
      <c r="O168" s="153">
        <v>0</v>
      </c>
      <c r="P168" s="153">
        <f t="shared" si="21"/>
        <v>0</v>
      </c>
      <c r="Q168" s="153">
        <v>0</v>
      </c>
      <c r="R168" s="153">
        <f t="shared" si="22"/>
        <v>0</v>
      </c>
      <c r="S168" s="153">
        <v>0</v>
      </c>
      <c r="T168" s="15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135</v>
      </c>
      <c r="AT168" s="155" t="s">
        <v>131</v>
      </c>
      <c r="AU168" s="155" t="s">
        <v>80</v>
      </c>
      <c r="AY168" s="14" t="s">
        <v>128</v>
      </c>
      <c r="BE168" s="156">
        <f t="shared" si="24"/>
        <v>0</v>
      </c>
      <c r="BF168" s="156">
        <f t="shared" si="25"/>
        <v>2383.7660000000001</v>
      </c>
      <c r="BG168" s="156">
        <f t="shared" si="26"/>
        <v>0</v>
      </c>
      <c r="BH168" s="156">
        <f t="shared" si="27"/>
        <v>0</v>
      </c>
      <c r="BI168" s="156">
        <f t="shared" si="28"/>
        <v>0</v>
      </c>
      <c r="BJ168" s="14" t="s">
        <v>80</v>
      </c>
      <c r="BK168" s="157">
        <f t="shared" si="29"/>
        <v>2383.7660000000001</v>
      </c>
      <c r="BL168" s="14" t="s">
        <v>135</v>
      </c>
      <c r="BM168" s="155" t="s">
        <v>254</v>
      </c>
    </row>
    <row r="169" spans="1:65" s="2" customFormat="1" ht="22.15" customHeight="1">
      <c r="A169" s="26"/>
      <c r="B169" s="144"/>
      <c r="C169" s="145" t="s">
        <v>237</v>
      </c>
      <c r="D169" s="145" t="s">
        <v>131</v>
      </c>
      <c r="E169" s="146" t="s">
        <v>238</v>
      </c>
      <c r="F169" s="147" t="s">
        <v>239</v>
      </c>
      <c r="G169" s="148" t="s">
        <v>134</v>
      </c>
      <c r="H169" s="149">
        <v>8.875</v>
      </c>
      <c r="I169" s="149">
        <v>20.78</v>
      </c>
      <c r="J169" s="149">
        <f t="shared" si="20"/>
        <v>184.423</v>
      </c>
      <c r="K169" s="150"/>
      <c r="L169" s="27"/>
      <c r="M169" s="151" t="s">
        <v>1</v>
      </c>
      <c r="N169" s="152" t="s">
        <v>37</v>
      </c>
      <c r="O169" s="153">
        <v>0</v>
      </c>
      <c r="P169" s="153">
        <f t="shared" si="21"/>
        <v>0</v>
      </c>
      <c r="Q169" s="153">
        <v>0</v>
      </c>
      <c r="R169" s="153">
        <f t="shared" si="22"/>
        <v>0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135</v>
      </c>
      <c r="AT169" s="155" t="s">
        <v>131</v>
      </c>
      <c r="AU169" s="155" t="s">
        <v>80</v>
      </c>
      <c r="AY169" s="14" t="s">
        <v>128</v>
      </c>
      <c r="BE169" s="156">
        <f t="shared" si="24"/>
        <v>0</v>
      </c>
      <c r="BF169" s="156">
        <f t="shared" si="25"/>
        <v>184.423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80</v>
      </c>
      <c r="BK169" s="157">
        <f t="shared" si="29"/>
        <v>184.423</v>
      </c>
      <c r="BL169" s="14" t="s">
        <v>135</v>
      </c>
      <c r="BM169" s="155" t="s">
        <v>257</v>
      </c>
    </row>
    <row r="170" spans="1:65" s="2" customFormat="1" ht="22.15" customHeight="1">
      <c r="A170" s="26"/>
      <c r="B170" s="144"/>
      <c r="C170" s="145" t="s">
        <v>183</v>
      </c>
      <c r="D170" s="145" t="s">
        <v>131</v>
      </c>
      <c r="E170" s="146" t="s">
        <v>234</v>
      </c>
      <c r="F170" s="147" t="s">
        <v>235</v>
      </c>
      <c r="G170" s="148" t="s">
        <v>134</v>
      </c>
      <c r="H170" s="149">
        <v>3.75</v>
      </c>
      <c r="I170" s="149">
        <v>37.325000000000003</v>
      </c>
      <c r="J170" s="149">
        <f t="shared" si="20"/>
        <v>139.96899999999999</v>
      </c>
      <c r="K170" s="150"/>
      <c r="L170" s="27"/>
      <c r="M170" s="151" t="s">
        <v>1</v>
      </c>
      <c r="N170" s="152" t="s">
        <v>37</v>
      </c>
      <c r="O170" s="153">
        <v>0</v>
      </c>
      <c r="P170" s="153">
        <f t="shared" si="21"/>
        <v>0</v>
      </c>
      <c r="Q170" s="153">
        <v>0</v>
      </c>
      <c r="R170" s="153">
        <f t="shared" si="22"/>
        <v>0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135</v>
      </c>
      <c r="AT170" s="155" t="s">
        <v>131</v>
      </c>
      <c r="AU170" s="155" t="s">
        <v>80</v>
      </c>
      <c r="AY170" s="14" t="s">
        <v>128</v>
      </c>
      <c r="BE170" s="156">
        <f t="shared" si="24"/>
        <v>0</v>
      </c>
      <c r="BF170" s="156">
        <f t="shared" si="25"/>
        <v>139.96899999999999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80</v>
      </c>
      <c r="BK170" s="157">
        <f t="shared" si="29"/>
        <v>139.96899999999999</v>
      </c>
      <c r="BL170" s="14" t="s">
        <v>135</v>
      </c>
      <c r="BM170" s="155" t="s">
        <v>431</v>
      </c>
    </row>
    <row r="171" spans="1:65" s="2" customFormat="1" ht="22.15" customHeight="1">
      <c r="A171" s="26"/>
      <c r="B171" s="144"/>
      <c r="C171" s="145" t="s">
        <v>244</v>
      </c>
      <c r="D171" s="145" t="s">
        <v>131</v>
      </c>
      <c r="E171" s="146" t="s">
        <v>977</v>
      </c>
      <c r="F171" s="147" t="s">
        <v>978</v>
      </c>
      <c r="G171" s="148" t="s">
        <v>134</v>
      </c>
      <c r="H171" s="149">
        <v>9.24</v>
      </c>
      <c r="I171" s="149">
        <v>27.05</v>
      </c>
      <c r="J171" s="149">
        <f t="shared" si="20"/>
        <v>249.94200000000001</v>
      </c>
      <c r="K171" s="150"/>
      <c r="L171" s="27"/>
      <c r="M171" s="151" t="s">
        <v>1</v>
      </c>
      <c r="N171" s="152" t="s">
        <v>37</v>
      </c>
      <c r="O171" s="153">
        <v>0</v>
      </c>
      <c r="P171" s="153">
        <f t="shared" si="21"/>
        <v>0</v>
      </c>
      <c r="Q171" s="153">
        <v>0</v>
      </c>
      <c r="R171" s="153">
        <f t="shared" si="22"/>
        <v>0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135</v>
      </c>
      <c r="AT171" s="155" t="s">
        <v>131</v>
      </c>
      <c r="AU171" s="155" t="s">
        <v>80</v>
      </c>
      <c r="AY171" s="14" t="s">
        <v>128</v>
      </c>
      <c r="BE171" s="156">
        <f t="shared" si="24"/>
        <v>0</v>
      </c>
      <c r="BF171" s="156">
        <f t="shared" si="25"/>
        <v>249.94200000000001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80</v>
      </c>
      <c r="BK171" s="157">
        <f t="shared" si="29"/>
        <v>249.94200000000001</v>
      </c>
      <c r="BL171" s="14" t="s">
        <v>135</v>
      </c>
      <c r="BM171" s="155" t="s">
        <v>265</v>
      </c>
    </row>
    <row r="172" spans="1:65" s="2" customFormat="1" ht="19.899999999999999" customHeight="1">
      <c r="A172" s="26"/>
      <c r="B172" s="144"/>
      <c r="C172" s="145" t="s">
        <v>189</v>
      </c>
      <c r="D172" s="145" t="s">
        <v>131</v>
      </c>
      <c r="E172" s="146" t="s">
        <v>979</v>
      </c>
      <c r="F172" s="147" t="s">
        <v>980</v>
      </c>
      <c r="G172" s="148" t="s">
        <v>134</v>
      </c>
      <c r="H172" s="149">
        <v>24.2</v>
      </c>
      <c r="I172" s="149">
        <v>17.75</v>
      </c>
      <c r="J172" s="149">
        <f t="shared" si="20"/>
        <v>429.55</v>
      </c>
      <c r="K172" s="150"/>
      <c r="L172" s="27"/>
      <c r="M172" s="151" t="s">
        <v>1</v>
      </c>
      <c r="N172" s="152" t="s">
        <v>37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135</v>
      </c>
      <c r="AT172" s="155" t="s">
        <v>131</v>
      </c>
      <c r="AU172" s="155" t="s">
        <v>80</v>
      </c>
      <c r="AY172" s="14" t="s">
        <v>128</v>
      </c>
      <c r="BE172" s="156">
        <f t="shared" si="24"/>
        <v>0</v>
      </c>
      <c r="BF172" s="156">
        <f t="shared" si="25"/>
        <v>429.55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80</v>
      </c>
      <c r="BK172" s="157">
        <f t="shared" si="29"/>
        <v>429.55</v>
      </c>
      <c r="BL172" s="14" t="s">
        <v>135</v>
      </c>
      <c r="BM172" s="155" t="s">
        <v>269</v>
      </c>
    </row>
    <row r="173" spans="1:65" s="2" customFormat="1" ht="22.15" customHeight="1">
      <c r="A173" s="26"/>
      <c r="B173" s="144"/>
      <c r="C173" s="145" t="s">
        <v>251</v>
      </c>
      <c r="D173" s="145" t="s">
        <v>131</v>
      </c>
      <c r="E173" s="146" t="s">
        <v>174</v>
      </c>
      <c r="F173" s="147" t="s">
        <v>175</v>
      </c>
      <c r="G173" s="148" t="s">
        <v>134</v>
      </c>
      <c r="H173" s="149">
        <v>8.1999999999999993</v>
      </c>
      <c r="I173" s="149">
        <v>7.13</v>
      </c>
      <c r="J173" s="149">
        <f t="shared" si="20"/>
        <v>58.466000000000001</v>
      </c>
      <c r="K173" s="150"/>
      <c r="L173" s="27"/>
      <c r="M173" s="151" t="s">
        <v>1</v>
      </c>
      <c r="N173" s="152" t="s">
        <v>37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135</v>
      </c>
      <c r="AT173" s="155" t="s">
        <v>131</v>
      </c>
      <c r="AU173" s="155" t="s">
        <v>80</v>
      </c>
      <c r="AY173" s="14" t="s">
        <v>128</v>
      </c>
      <c r="BE173" s="156">
        <f t="shared" si="24"/>
        <v>0</v>
      </c>
      <c r="BF173" s="156">
        <f t="shared" si="25"/>
        <v>58.466000000000001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80</v>
      </c>
      <c r="BK173" s="157">
        <f t="shared" si="29"/>
        <v>58.466000000000001</v>
      </c>
      <c r="BL173" s="14" t="s">
        <v>135</v>
      </c>
      <c r="BM173" s="155" t="s">
        <v>272</v>
      </c>
    </row>
    <row r="174" spans="1:65" s="2" customFormat="1" ht="22.15" customHeight="1">
      <c r="A174" s="26"/>
      <c r="B174" s="144"/>
      <c r="C174" s="145" t="s">
        <v>192</v>
      </c>
      <c r="D174" s="145" t="s">
        <v>131</v>
      </c>
      <c r="E174" s="146" t="s">
        <v>178</v>
      </c>
      <c r="F174" s="147" t="s">
        <v>179</v>
      </c>
      <c r="G174" s="148" t="s">
        <v>134</v>
      </c>
      <c r="H174" s="149">
        <v>8.1999999999999993</v>
      </c>
      <c r="I174" s="149">
        <v>11.82</v>
      </c>
      <c r="J174" s="149">
        <f t="shared" si="20"/>
        <v>96.924000000000007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135</v>
      </c>
      <c r="AT174" s="155" t="s">
        <v>131</v>
      </c>
      <c r="AU174" s="155" t="s">
        <v>80</v>
      </c>
      <c r="AY174" s="14" t="s">
        <v>128</v>
      </c>
      <c r="BE174" s="156">
        <f t="shared" si="24"/>
        <v>0</v>
      </c>
      <c r="BF174" s="156">
        <f t="shared" si="25"/>
        <v>96.924000000000007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80</v>
      </c>
      <c r="BK174" s="157">
        <f t="shared" si="29"/>
        <v>96.924000000000007</v>
      </c>
      <c r="BL174" s="14" t="s">
        <v>135</v>
      </c>
      <c r="BM174" s="155" t="s">
        <v>276</v>
      </c>
    </row>
    <row r="175" spans="1:65" s="2" customFormat="1" ht="22.15" customHeight="1">
      <c r="A175" s="26"/>
      <c r="B175" s="144"/>
      <c r="C175" s="145" t="s">
        <v>258</v>
      </c>
      <c r="D175" s="145" t="s">
        <v>131</v>
      </c>
      <c r="E175" s="146" t="s">
        <v>981</v>
      </c>
      <c r="F175" s="147" t="s">
        <v>982</v>
      </c>
      <c r="G175" s="148" t="s">
        <v>344</v>
      </c>
      <c r="H175" s="149">
        <v>1</v>
      </c>
      <c r="I175" s="149">
        <v>38.872999999999998</v>
      </c>
      <c r="J175" s="149">
        <f t="shared" si="20"/>
        <v>38.872999999999998</v>
      </c>
      <c r="K175" s="150"/>
      <c r="L175" s="27"/>
      <c r="M175" s="151" t="s">
        <v>1</v>
      </c>
      <c r="N175" s="152" t="s">
        <v>37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135</v>
      </c>
      <c r="AT175" s="155" t="s">
        <v>131</v>
      </c>
      <c r="AU175" s="155" t="s">
        <v>80</v>
      </c>
      <c r="AY175" s="14" t="s">
        <v>128</v>
      </c>
      <c r="BE175" s="156">
        <f t="shared" si="24"/>
        <v>0</v>
      </c>
      <c r="BF175" s="156">
        <f t="shared" si="25"/>
        <v>38.872999999999998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80</v>
      </c>
      <c r="BK175" s="157">
        <f t="shared" si="29"/>
        <v>38.872999999999998</v>
      </c>
      <c r="BL175" s="14" t="s">
        <v>135</v>
      </c>
      <c r="BM175" s="155" t="s">
        <v>279</v>
      </c>
    </row>
    <row r="176" spans="1:65" s="2" customFormat="1" ht="14.45" customHeight="1">
      <c r="A176" s="26"/>
      <c r="B176" s="144"/>
      <c r="C176" s="158" t="s">
        <v>196</v>
      </c>
      <c r="D176" s="158" t="s">
        <v>157</v>
      </c>
      <c r="E176" s="159" t="s">
        <v>983</v>
      </c>
      <c r="F176" s="160" t="s">
        <v>984</v>
      </c>
      <c r="G176" s="161" t="s">
        <v>344</v>
      </c>
      <c r="H176" s="162">
        <v>1</v>
      </c>
      <c r="I176" s="162">
        <v>19.991</v>
      </c>
      <c r="J176" s="162">
        <f t="shared" si="20"/>
        <v>19.991</v>
      </c>
      <c r="K176" s="163"/>
      <c r="L176" s="164"/>
      <c r="M176" s="165" t="s">
        <v>1</v>
      </c>
      <c r="N176" s="166" t="s">
        <v>37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145</v>
      </c>
      <c r="AT176" s="155" t="s">
        <v>157</v>
      </c>
      <c r="AU176" s="155" t="s">
        <v>80</v>
      </c>
      <c r="AY176" s="14" t="s">
        <v>128</v>
      </c>
      <c r="BE176" s="156">
        <f t="shared" si="24"/>
        <v>0</v>
      </c>
      <c r="BF176" s="156">
        <f t="shared" si="25"/>
        <v>19.991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80</v>
      </c>
      <c r="BK176" s="157">
        <f t="shared" si="29"/>
        <v>19.991</v>
      </c>
      <c r="BL176" s="14" t="s">
        <v>135</v>
      </c>
      <c r="BM176" s="155" t="s">
        <v>285</v>
      </c>
    </row>
    <row r="177" spans="1:65" s="2" customFormat="1" ht="22.15" customHeight="1">
      <c r="A177" s="26"/>
      <c r="B177" s="144"/>
      <c r="C177" s="145" t="s">
        <v>266</v>
      </c>
      <c r="D177" s="145" t="s">
        <v>131</v>
      </c>
      <c r="E177" s="146" t="s">
        <v>274</v>
      </c>
      <c r="F177" s="147" t="s">
        <v>275</v>
      </c>
      <c r="G177" s="148" t="s">
        <v>211</v>
      </c>
      <c r="H177" s="149">
        <v>0.75</v>
      </c>
      <c r="I177" s="149">
        <v>5.0119999999999996</v>
      </c>
      <c r="J177" s="149">
        <f t="shared" si="20"/>
        <v>3.7589999999999999</v>
      </c>
      <c r="K177" s="150"/>
      <c r="L177" s="27"/>
      <c r="M177" s="151" t="s">
        <v>1</v>
      </c>
      <c r="N177" s="152" t="s">
        <v>37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135</v>
      </c>
      <c r="AT177" s="155" t="s">
        <v>131</v>
      </c>
      <c r="AU177" s="155" t="s">
        <v>80</v>
      </c>
      <c r="AY177" s="14" t="s">
        <v>128</v>
      </c>
      <c r="BE177" s="156">
        <f t="shared" si="24"/>
        <v>0</v>
      </c>
      <c r="BF177" s="156">
        <f t="shared" si="25"/>
        <v>3.7589999999999999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80</v>
      </c>
      <c r="BK177" s="157">
        <f t="shared" si="29"/>
        <v>3.7589999999999999</v>
      </c>
      <c r="BL177" s="14" t="s">
        <v>135</v>
      </c>
      <c r="BM177" s="155" t="s">
        <v>288</v>
      </c>
    </row>
    <row r="178" spans="1:65" s="2" customFormat="1" ht="14.45" customHeight="1">
      <c r="A178" s="26"/>
      <c r="B178" s="144"/>
      <c r="C178" s="158" t="s">
        <v>200</v>
      </c>
      <c r="D178" s="158" t="s">
        <v>157</v>
      </c>
      <c r="E178" s="159" t="s">
        <v>985</v>
      </c>
      <c r="F178" s="160" t="s">
        <v>986</v>
      </c>
      <c r="G178" s="161" t="s">
        <v>211</v>
      </c>
      <c r="H178" s="162">
        <v>0.75</v>
      </c>
      <c r="I178" s="162">
        <v>3.85</v>
      </c>
      <c r="J178" s="162">
        <f t="shared" si="20"/>
        <v>2.8879999999999999</v>
      </c>
      <c r="K178" s="163"/>
      <c r="L178" s="164"/>
      <c r="M178" s="165" t="s">
        <v>1</v>
      </c>
      <c r="N178" s="166" t="s">
        <v>37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145</v>
      </c>
      <c r="AT178" s="155" t="s">
        <v>157</v>
      </c>
      <c r="AU178" s="155" t="s">
        <v>80</v>
      </c>
      <c r="AY178" s="14" t="s">
        <v>128</v>
      </c>
      <c r="BE178" s="156">
        <f t="shared" si="24"/>
        <v>0</v>
      </c>
      <c r="BF178" s="156">
        <f t="shared" si="25"/>
        <v>2.8879999999999999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80</v>
      </c>
      <c r="BK178" s="157">
        <f t="shared" si="29"/>
        <v>2.8879999999999999</v>
      </c>
      <c r="BL178" s="14" t="s">
        <v>135</v>
      </c>
      <c r="BM178" s="155" t="s">
        <v>292</v>
      </c>
    </row>
    <row r="179" spans="1:65" s="12" customFormat="1" ht="22.9" customHeight="1">
      <c r="B179" s="132"/>
      <c r="D179" s="133" t="s">
        <v>70</v>
      </c>
      <c r="E179" s="142" t="s">
        <v>389</v>
      </c>
      <c r="F179" s="142" t="s">
        <v>281</v>
      </c>
      <c r="J179" s="143">
        <f>BK179</f>
        <v>533.89300000000003</v>
      </c>
      <c r="L179" s="132"/>
      <c r="M179" s="136"/>
      <c r="N179" s="137"/>
      <c r="O179" s="137"/>
      <c r="P179" s="138">
        <f>SUM(P180:P187)</f>
        <v>0</v>
      </c>
      <c r="Q179" s="137"/>
      <c r="R179" s="138">
        <f>SUM(R180:R187)</f>
        <v>0</v>
      </c>
      <c r="S179" s="137"/>
      <c r="T179" s="139">
        <f>SUM(T180:T187)</f>
        <v>0</v>
      </c>
      <c r="AR179" s="133" t="s">
        <v>76</v>
      </c>
      <c r="AT179" s="140" t="s">
        <v>70</v>
      </c>
      <c r="AU179" s="140" t="s">
        <v>76</v>
      </c>
      <c r="AY179" s="133" t="s">
        <v>128</v>
      </c>
      <c r="BK179" s="141">
        <f>SUM(BK180:BK187)</f>
        <v>533.89300000000003</v>
      </c>
    </row>
    <row r="180" spans="1:65" s="2" customFormat="1" ht="22.15" customHeight="1">
      <c r="A180" s="26"/>
      <c r="B180" s="144"/>
      <c r="C180" s="145" t="s">
        <v>273</v>
      </c>
      <c r="D180" s="145" t="s">
        <v>131</v>
      </c>
      <c r="E180" s="146" t="s">
        <v>290</v>
      </c>
      <c r="F180" s="147" t="s">
        <v>291</v>
      </c>
      <c r="G180" s="148" t="s">
        <v>211</v>
      </c>
      <c r="H180" s="149">
        <v>2</v>
      </c>
      <c r="I180" s="149">
        <v>13.54</v>
      </c>
      <c r="J180" s="149">
        <f t="shared" ref="J180:J187" si="30">ROUND(I180*H180,3)</f>
        <v>27.08</v>
      </c>
      <c r="K180" s="150"/>
      <c r="L180" s="27"/>
      <c r="M180" s="151" t="s">
        <v>1</v>
      </c>
      <c r="N180" s="152" t="s">
        <v>37</v>
      </c>
      <c r="O180" s="153">
        <v>0</v>
      </c>
      <c r="P180" s="153">
        <f t="shared" ref="P180:P187" si="31">O180*H180</f>
        <v>0</v>
      </c>
      <c r="Q180" s="153">
        <v>0</v>
      </c>
      <c r="R180" s="153">
        <f t="shared" ref="R180:R187" si="32">Q180*H180</f>
        <v>0</v>
      </c>
      <c r="S180" s="153">
        <v>0</v>
      </c>
      <c r="T180" s="154">
        <f t="shared" ref="T180:T187" si="33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135</v>
      </c>
      <c r="AT180" s="155" t="s">
        <v>131</v>
      </c>
      <c r="AU180" s="155" t="s">
        <v>80</v>
      </c>
      <c r="AY180" s="14" t="s">
        <v>128</v>
      </c>
      <c r="BE180" s="156">
        <f t="shared" ref="BE180:BE187" si="34">IF(N180="základná",J180,0)</f>
        <v>0</v>
      </c>
      <c r="BF180" s="156">
        <f t="shared" ref="BF180:BF187" si="35">IF(N180="znížená",J180,0)</f>
        <v>27.08</v>
      </c>
      <c r="BG180" s="156">
        <f t="shared" ref="BG180:BG187" si="36">IF(N180="zákl. prenesená",J180,0)</f>
        <v>0</v>
      </c>
      <c r="BH180" s="156">
        <f t="shared" ref="BH180:BH187" si="37">IF(N180="zníž. prenesená",J180,0)</f>
        <v>0</v>
      </c>
      <c r="BI180" s="156">
        <f t="shared" ref="BI180:BI187" si="38">IF(N180="nulová",J180,0)</f>
        <v>0</v>
      </c>
      <c r="BJ180" s="14" t="s">
        <v>80</v>
      </c>
      <c r="BK180" s="157">
        <f t="shared" ref="BK180:BK187" si="39">ROUND(I180*H180,3)</f>
        <v>27.08</v>
      </c>
      <c r="BL180" s="14" t="s">
        <v>135</v>
      </c>
      <c r="BM180" s="155" t="s">
        <v>295</v>
      </c>
    </row>
    <row r="181" spans="1:65" s="2" customFormat="1" ht="30" customHeight="1">
      <c r="A181" s="26"/>
      <c r="B181" s="144"/>
      <c r="C181" s="145" t="s">
        <v>204</v>
      </c>
      <c r="D181" s="145" t="s">
        <v>131</v>
      </c>
      <c r="E181" s="146" t="s">
        <v>293</v>
      </c>
      <c r="F181" s="147" t="s">
        <v>294</v>
      </c>
      <c r="G181" s="148" t="s">
        <v>134</v>
      </c>
      <c r="H181" s="149">
        <v>70.84</v>
      </c>
      <c r="I181" s="149">
        <v>2.008</v>
      </c>
      <c r="J181" s="149">
        <f t="shared" si="30"/>
        <v>142.24700000000001</v>
      </c>
      <c r="K181" s="150"/>
      <c r="L181" s="27"/>
      <c r="M181" s="151" t="s">
        <v>1</v>
      </c>
      <c r="N181" s="152" t="s">
        <v>37</v>
      </c>
      <c r="O181" s="153">
        <v>0</v>
      </c>
      <c r="P181" s="153">
        <f t="shared" si="31"/>
        <v>0</v>
      </c>
      <c r="Q181" s="153">
        <v>0</v>
      </c>
      <c r="R181" s="153">
        <f t="shared" si="32"/>
        <v>0</v>
      </c>
      <c r="S181" s="153">
        <v>0</v>
      </c>
      <c r="T181" s="154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135</v>
      </c>
      <c r="AT181" s="155" t="s">
        <v>131</v>
      </c>
      <c r="AU181" s="155" t="s">
        <v>80</v>
      </c>
      <c r="AY181" s="14" t="s">
        <v>128</v>
      </c>
      <c r="BE181" s="156">
        <f t="shared" si="34"/>
        <v>0</v>
      </c>
      <c r="BF181" s="156">
        <f t="shared" si="35"/>
        <v>142.24700000000001</v>
      </c>
      <c r="BG181" s="156">
        <f t="shared" si="36"/>
        <v>0</v>
      </c>
      <c r="BH181" s="156">
        <f t="shared" si="37"/>
        <v>0</v>
      </c>
      <c r="BI181" s="156">
        <f t="shared" si="38"/>
        <v>0</v>
      </c>
      <c r="BJ181" s="14" t="s">
        <v>80</v>
      </c>
      <c r="BK181" s="157">
        <f t="shared" si="39"/>
        <v>142.24700000000001</v>
      </c>
      <c r="BL181" s="14" t="s">
        <v>135</v>
      </c>
      <c r="BM181" s="155" t="s">
        <v>299</v>
      </c>
    </row>
    <row r="182" spans="1:65" s="2" customFormat="1" ht="34.9" customHeight="1">
      <c r="A182" s="26"/>
      <c r="B182" s="144"/>
      <c r="C182" s="145" t="s">
        <v>282</v>
      </c>
      <c r="D182" s="145" t="s">
        <v>131</v>
      </c>
      <c r="E182" s="146" t="s">
        <v>297</v>
      </c>
      <c r="F182" s="147" t="s">
        <v>298</v>
      </c>
      <c r="G182" s="148" t="s">
        <v>134</v>
      </c>
      <c r="H182" s="149">
        <v>70.84</v>
      </c>
      <c r="I182" s="149">
        <v>0.9</v>
      </c>
      <c r="J182" s="149">
        <f t="shared" si="30"/>
        <v>63.756</v>
      </c>
      <c r="K182" s="150"/>
      <c r="L182" s="27"/>
      <c r="M182" s="151" t="s">
        <v>1</v>
      </c>
      <c r="N182" s="152" t="s">
        <v>37</v>
      </c>
      <c r="O182" s="153">
        <v>0</v>
      </c>
      <c r="P182" s="153">
        <f t="shared" si="31"/>
        <v>0</v>
      </c>
      <c r="Q182" s="153">
        <v>0</v>
      </c>
      <c r="R182" s="153">
        <f t="shared" si="32"/>
        <v>0</v>
      </c>
      <c r="S182" s="153">
        <v>0</v>
      </c>
      <c r="T182" s="154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135</v>
      </c>
      <c r="AT182" s="155" t="s">
        <v>131</v>
      </c>
      <c r="AU182" s="155" t="s">
        <v>80</v>
      </c>
      <c r="AY182" s="14" t="s">
        <v>128</v>
      </c>
      <c r="BE182" s="156">
        <f t="shared" si="34"/>
        <v>0</v>
      </c>
      <c r="BF182" s="156">
        <f t="shared" si="35"/>
        <v>63.756</v>
      </c>
      <c r="BG182" s="156">
        <f t="shared" si="36"/>
        <v>0</v>
      </c>
      <c r="BH182" s="156">
        <f t="shared" si="37"/>
        <v>0</v>
      </c>
      <c r="BI182" s="156">
        <f t="shared" si="38"/>
        <v>0</v>
      </c>
      <c r="BJ182" s="14" t="s">
        <v>80</v>
      </c>
      <c r="BK182" s="157">
        <f t="shared" si="39"/>
        <v>63.756</v>
      </c>
      <c r="BL182" s="14" t="s">
        <v>135</v>
      </c>
      <c r="BM182" s="155" t="s">
        <v>302</v>
      </c>
    </row>
    <row r="183" spans="1:65" s="2" customFormat="1" ht="40.15" customHeight="1">
      <c r="A183" s="26"/>
      <c r="B183" s="144"/>
      <c r="C183" s="145" t="s">
        <v>207</v>
      </c>
      <c r="D183" s="145" t="s">
        <v>131</v>
      </c>
      <c r="E183" s="146" t="s">
        <v>300</v>
      </c>
      <c r="F183" s="147" t="s">
        <v>301</v>
      </c>
      <c r="G183" s="148" t="s">
        <v>134</v>
      </c>
      <c r="H183" s="149">
        <v>70.84</v>
      </c>
      <c r="I183" s="149">
        <v>1.34</v>
      </c>
      <c r="J183" s="149">
        <f t="shared" si="30"/>
        <v>94.926000000000002</v>
      </c>
      <c r="K183" s="150"/>
      <c r="L183" s="27"/>
      <c r="M183" s="151" t="s">
        <v>1</v>
      </c>
      <c r="N183" s="152" t="s">
        <v>37</v>
      </c>
      <c r="O183" s="153">
        <v>0</v>
      </c>
      <c r="P183" s="153">
        <f t="shared" si="31"/>
        <v>0</v>
      </c>
      <c r="Q183" s="153">
        <v>0</v>
      </c>
      <c r="R183" s="153">
        <f t="shared" si="32"/>
        <v>0</v>
      </c>
      <c r="S183" s="153">
        <v>0</v>
      </c>
      <c r="T183" s="154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135</v>
      </c>
      <c r="AT183" s="155" t="s">
        <v>131</v>
      </c>
      <c r="AU183" s="155" t="s">
        <v>80</v>
      </c>
      <c r="AY183" s="14" t="s">
        <v>128</v>
      </c>
      <c r="BE183" s="156">
        <f t="shared" si="34"/>
        <v>0</v>
      </c>
      <c r="BF183" s="156">
        <f t="shared" si="35"/>
        <v>94.926000000000002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4" t="s">
        <v>80</v>
      </c>
      <c r="BK183" s="157">
        <f t="shared" si="39"/>
        <v>94.926000000000002</v>
      </c>
      <c r="BL183" s="14" t="s">
        <v>135</v>
      </c>
      <c r="BM183" s="155" t="s">
        <v>306</v>
      </c>
    </row>
    <row r="184" spans="1:65" s="2" customFormat="1" ht="19.899999999999999" customHeight="1">
      <c r="A184" s="26"/>
      <c r="B184" s="144"/>
      <c r="C184" s="145" t="s">
        <v>289</v>
      </c>
      <c r="D184" s="145" t="s">
        <v>131</v>
      </c>
      <c r="E184" s="146" t="s">
        <v>321</v>
      </c>
      <c r="F184" s="147" t="s">
        <v>322</v>
      </c>
      <c r="G184" s="148" t="s">
        <v>211</v>
      </c>
      <c r="H184" s="149">
        <v>24.8</v>
      </c>
      <c r="I184" s="149">
        <v>2.27</v>
      </c>
      <c r="J184" s="149">
        <f t="shared" si="30"/>
        <v>56.295999999999999</v>
      </c>
      <c r="K184" s="150"/>
      <c r="L184" s="27"/>
      <c r="M184" s="151" t="s">
        <v>1</v>
      </c>
      <c r="N184" s="152" t="s">
        <v>37</v>
      </c>
      <c r="O184" s="153">
        <v>0</v>
      </c>
      <c r="P184" s="153">
        <f t="shared" si="31"/>
        <v>0</v>
      </c>
      <c r="Q184" s="153">
        <v>0</v>
      </c>
      <c r="R184" s="153">
        <f t="shared" si="32"/>
        <v>0</v>
      </c>
      <c r="S184" s="153">
        <v>0</v>
      </c>
      <c r="T184" s="154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135</v>
      </c>
      <c r="AT184" s="155" t="s">
        <v>131</v>
      </c>
      <c r="AU184" s="155" t="s">
        <v>80</v>
      </c>
      <c r="AY184" s="14" t="s">
        <v>128</v>
      </c>
      <c r="BE184" s="156">
        <f t="shared" si="34"/>
        <v>0</v>
      </c>
      <c r="BF184" s="156">
        <f t="shared" si="35"/>
        <v>56.295999999999999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4" t="s">
        <v>80</v>
      </c>
      <c r="BK184" s="157">
        <f t="shared" si="39"/>
        <v>56.295999999999999</v>
      </c>
      <c r="BL184" s="14" t="s">
        <v>135</v>
      </c>
      <c r="BM184" s="155" t="s">
        <v>309</v>
      </c>
    </row>
    <row r="185" spans="1:65" s="2" customFormat="1" ht="14.45" customHeight="1">
      <c r="A185" s="26"/>
      <c r="B185" s="144"/>
      <c r="C185" s="145" t="s">
        <v>212</v>
      </c>
      <c r="D185" s="145" t="s">
        <v>131</v>
      </c>
      <c r="E185" s="146" t="s">
        <v>325</v>
      </c>
      <c r="F185" s="147" t="s">
        <v>326</v>
      </c>
      <c r="G185" s="148" t="s">
        <v>211</v>
      </c>
      <c r="H185" s="149">
        <v>1.55</v>
      </c>
      <c r="I185" s="149">
        <v>2.56</v>
      </c>
      <c r="J185" s="149">
        <f t="shared" si="30"/>
        <v>3.968</v>
      </c>
      <c r="K185" s="150"/>
      <c r="L185" s="27"/>
      <c r="M185" s="151" t="s">
        <v>1</v>
      </c>
      <c r="N185" s="152" t="s">
        <v>37</v>
      </c>
      <c r="O185" s="153">
        <v>0</v>
      </c>
      <c r="P185" s="153">
        <f t="shared" si="31"/>
        <v>0</v>
      </c>
      <c r="Q185" s="153">
        <v>0</v>
      </c>
      <c r="R185" s="153">
        <f t="shared" si="32"/>
        <v>0</v>
      </c>
      <c r="S185" s="153">
        <v>0</v>
      </c>
      <c r="T185" s="154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135</v>
      </c>
      <c r="AT185" s="155" t="s">
        <v>131</v>
      </c>
      <c r="AU185" s="155" t="s">
        <v>80</v>
      </c>
      <c r="AY185" s="14" t="s">
        <v>128</v>
      </c>
      <c r="BE185" s="156">
        <f t="shared" si="34"/>
        <v>0</v>
      </c>
      <c r="BF185" s="156">
        <f t="shared" si="35"/>
        <v>3.968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4" t="s">
        <v>80</v>
      </c>
      <c r="BK185" s="157">
        <f t="shared" si="39"/>
        <v>3.968</v>
      </c>
      <c r="BL185" s="14" t="s">
        <v>135</v>
      </c>
      <c r="BM185" s="155" t="s">
        <v>313</v>
      </c>
    </row>
    <row r="186" spans="1:65" s="2" customFormat="1" ht="14.45" customHeight="1">
      <c r="A186" s="26"/>
      <c r="B186" s="144"/>
      <c r="C186" s="145" t="s">
        <v>296</v>
      </c>
      <c r="D186" s="145" t="s">
        <v>131</v>
      </c>
      <c r="E186" s="146" t="s">
        <v>987</v>
      </c>
      <c r="F186" s="147" t="s">
        <v>988</v>
      </c>
      <c r="G186" s="148" t="s">
        <v>211</v>
      </c>
      <c r="H186" s="149">
        <v>10</v>
      </c>
      <c r="I186" s="149">
        <v>7.84</v>
      </c>
      <c r="J186" s="149">
        <f t="shared" si="30"/>
        <v>78.400000000000006</v>
      </c>
      <c r="K186" s="150"/>
      <c r="L186" s="27"/>
      <c r="M186" s="151" t="s">
        <v>1</v>
      </c>
      <c r="N186" s="152" t="s">
        <v>37</v>
      </c>
      <c r="O186" s="153">
        <v>0</v>
      </c>
      <c r="P186" s="153">
        <f t="shared" si="31"/>
        <v>0</v>
      </c>
      <c r="Q186" s="153">
        <v>0</v>
      </c>
      <c r="R186" s="153">
        <f t="shared" si="32"/>
        <v>0</v>
      </c>
      <c r="S186" s="153">
        <v>0</v>
      </c>
      <c r="T186" s="154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135</v>
      </c>
      <c r="AT186" s="155" t="s">
        <v>131</v>
      </c>
      <c r="AU186" s="155" t="s">
        <v>80</v>
      </c>
      <c r="AY186" s="14" t="s">
        <v>128</v>
      </c>
      <c r="BE186" s="156">
        <f t="shared" si="34"/>
        <v>0</v>
      </c>
      <c r="BF186" s="156">
        <f t="shared" si="35"/>
        <v>78.400000000000006</v>
      </c>
      <c r="BG186" s="156">
        <f t="shared" si="36"/>
        <v>0</v>
      </c>
      <c r="BH186" s="156">
        <f t="shared" si="37"/>
        <v>0</v>
      </c>
      <c r="BI186" s="156">
        <f t="shared" si="38"/>
        <v>0</v>
      </c>
      <c r="BJ186" s="14" t="s">
        <v>80</v>
      </c>
      <c r="BK186" s="157">
        <f t="shared" si="39"/>
        <v>78.400000000000006</v>
      </c>
      <c r="BL186" s="14" t="s">
        <v>135</v>
      </c>
      <c r="BM186" s="155" t="s">
        <v>316</v>
      </c>
    </row>
    <row r="187" spans="1:65" s="2" customFormat="1" ht="22.15" customHeight="1">
      <c r="A187" s="26"/>
      <c r="B187" s="144"/>
      <c r="C187" s="145" t="s">
        <v>215</v>
      </c>
      <c r="D187" s="145" t="s">
        <v>131</v>
      </c>
      <c r="E187" s="146" t="s">
        <v>311</v>
      </c>
      <c r="F187" s="147" t="s">
        <v>312</v>
      </c>
      <c r="G187" s="148" t="s">
        <v>134</v>
      </c>
      <c r="H187" s="149">
        <v>20</v>
      </c>
      <c r="I187" s="149">
        <v>3.3610000000000002</v>
      </c>
      <c r="J187" s="149">
        <f t="shared" si="30"/>
        <v>67.22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si="31"/>
        <v>0</v>
      </c>
      <c r="Q187" s="153">
        <v>0</v>
      </c>
      <c r="R187" s="153">
        <f t="shared" si="32"/>
        <v>0</v>
      </c>
      <c r="S187" s="153">
        <v>0</v>
      </c>
      <c r="T187" s="154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135</v>
      </c>
      <c r="AT187" s="155" t="s">
        <v>131</v>
      </c>
      <c r="AU187" s="155" t="s">
        <v>80</v>
      </c>
      <c r="AY187" s="14" t="s">
        <v>128</v>
      </c>
      <c r="BE187" s="156">
        <f t="shared" si="34"/>
        <v>0</v>
      </c>
      <c r="BF187" s="156">
        <f t="shared" si="35"/>
        <v>67.22</v>
      </c>
      <c r="BG187" s="156">
        <f t="shared" si="36"/>
        <v>0</v>
      </c>
      <c r="BH187" s="156">
        <f t="shared" si="37"/>
        <v>0</v>
      </c>
      <c r="BI187" s="156">
        <f t="shared" si="38"/>
        <v>0</v>
      </c>
      <c r="BJ187" s="14" t="s">
        <v>80</v>
      </c>
      <c r="BK187" s="157">
        <f t="shared" si="39"/>
        <v>67.22</v>
      </c>
      <c r="BL187" s="14" t="s">
        <v>135</v>
      </c>
      <c r="BM187" s="155" t="s">
        <v>320</v>
      </c>
    </row>
    <row r="188" spans="1:65" s="12" customFormat="1" ht="22.9" customHeight="1">
      <c r="B188" s="132"/>
      <c r="D188" s="133" t="s">
        <v>70</v>
      </c>
      <c r="E188" s="142" t="s">
        <v>391</v>
      </c>
      <c r="F188" s="142" t="s">
        <v>1</v>
      </c>
      <c r="J188" s="143">
        <f>BK188</f>
        <v>2312.607</v>
      </c>
      <c r="L188" s="132"/>
      <c r="M188" s="136"/>
      <c r="N188" s="137"/>
      <c r="O188" s="137"/>
      <c r="P188" s="138">
        <f>P189</f>
        <v>0</v>
      </c>
      <c r="Q188" s="137"/>
      <c r="R188" s="138">
        <f>R189</f>
        <v>0</v>
      </c>
      <c r="S188" s="137"/>
      <c r="T188" s="139">
        <f>T189</f>
        <v>0</v>
      </c>
      <c r="AR188" s="133" t="s">
        <v>76</v>
      </c>
      <c r="AT188" s="140" t="s">
        <v>70</v>
      </c>
      <c r="AU188" s="140" t="s">
        <v>76</v>
      </c>
      <c r="AY188" s="133" t="s">
        <v>128</v>
      </c>
      <c r="BK188" s="141">
        <f>BK189</f>
        <v>2312.607</v>
      </c>
    </row>
    <row r="189" spans="1:65" s="2" customFormat="1" ht="30" customHeight="1">
      <c r="A189" s="26"/>
      <c r="B189" s="144"/>
      <c r="C189" s="145" t="s">
        <v>303</v>
      </c>
      <c r="D189" s="145" t="s">
        <v>131</v>
      </c>
      <c r="E189" s="146" t="s">
        <v>989</v>
      </c>
      <c r="F189" s="147" t="s">
        <v>990</v>
      </c>
      <c r="G189" s="148" t="s">
        <v>160</v>
      </c>
      <c r="H189" s="149">
        <v>213.69499999999999</v>
      </c>
      <c r="I189" s="149">
        <v>10.821999999999999</v>
      </c>
      <c r="J189" s="149">
        <f>ROUND(I189*H189,3)</f>
        <v>2312.607</v>
      </c>
      <c r="K189" s="150"/>
      <c r="L189" s="27"/>
      <c r="M189" s="151" t="s">
        <v>1</v>
      </c>
      <c r="N189" s="152" t="s">
        <v>37</v>
      </c>
      <c r="O189" s="153">
        <v>0</v>
      </c>
      <c r="P189" s="153">
        <f>O189*H189</f>
        <v>0</v>
      </c>
      <c r="Q189" s="153">
        <v>0</v>
      </c>
      <c r="R189" s="153">
        <f>Q189*H189</f>
        <v>0</v>
      </c>
      <c r="S189" s="153">
        <v>0</v>
      </c>
      <c r="T189" s="15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135</v>
      </c>
      <c r="AT189" s="155" t="s">
        <v>131</v>
      </c>
      <c r="AU189" s="155" t="s">
        <v>80</v>
      </c>
      <c r="AY189" s="14" t="s">
        <v>128</v>
      </c>
      <c r="BE189" s="156">
        <f>IF(N189="základná",J189,0)</f>
        <v>0</v>
      </c>
      <c r="BF189" s="156">
        <f>IF(N189="znížená",J189,0)</f>
        <v>2312.607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80</v>
      </c>
      <c r="BK189" s="157">
        <f>ROUND(I189*H189,3)</f>
        <v>2312.607</v>
      </c>
      <c r="BL189" s="14" t="s">
        <v>135</v>
      </c>
      <c r="BM189" s="155" t="s">
        <v>323</v>
      </c>
    </row>
    <row r="190" spans="1:65" s="12" customFormat="1" ht="25.9" customHeight="1">
      <c r="B190" s="132"/>
      <c r="D190" s="133" t="s">
        <v>70</v>
      </c>
      <c r="E190" s="134" t="s">
        <v>401</v>
      </c>
      <c r="F190" s="134" t="s">
        <v>390</v>
      </c>
      <c r="J190" s="135">
        <f>BK190</f>
        <v>85157.214999999997</v>
      </c>
      <c r="L190" s="132"/>
      <c r="M190" s="136"/>
      <c r="N190" s="137"/>
      <c r="O190" s="137"/>
      <c r="P190" s="138">
        <f>P191+P197+P205+P208+P210+P221+P229+P236+P238+P240+P243</f>
        <v>0</v>
      </c>
      <c r="Q190" s="137"/>
      <c r="R190" s="138">
        <f>R191+R197+R205+R208+R210+R221+R229+R236+R238+R240+R243</f>
        <v>0</v>
      </c>
      <c r="S190" s="137"/>
      <c r="T190" s="139">
        <f>T191+T197+T205+T208+T210+T221+T229+T236+T238+T240+T243</f>
        <v>0</v>
      </c>
      <c r="AR190" s="133" t="s">
        <v>76</v>
      </c>
      <c r="AT190" s="140" t="s">
        <v>70</v>
      </c>
      <c r="AU190" s="140" t="s">
        <v>71</v>
      </c>
      <c r="AY190" s="133" t="s">
        <v>128</v>
      </c>
      <c r="BK190" s="141">
        <f>BK191+BK197+BK205+BK208+BK210+BK221+BK229+BK236+BK238+BK240+BK243</f>
        <v>85157.214999999997</v>
      </c>
    </row>
    <row r="191" spans="1:65" s="12" customFormat="1" ht="22.9" customHeight="1">
      <c r="B191" s="132"/>
      <c r="D191" s="133" t="s">
        <v>70</v>
      </c>
      <c r="E191" s="142" t="s">
        <v>435</v>
      </c>
      <c r="F191" s="142" t="s">
        <v>392</v>
      </c>
      <c r="J191" s="143">
        <f>BK191</f>
        <v>320.43400000000003</v>
      </c>
      <c r="L191" s="132"/>
      <c r="M191" s="136"/>
      <c r="N191" s="137"/>
      <c r="O191" s="137"/>
      <c r="P191" s="138">
        <f>SUM(P192:P196)</f>
        <v>0</v>
      </c>
      <c r="Q191" s="137"/>
      <c r="R191" s="138">
        <f>SUM(R192:R196)</f>
        <v>0</v>
      </c>
      <c r="S191" s="137"/>
      <c r="T191" s="139">
        <f>SUM(T192:T196)</f>
        <v>0</v>
      </c>
      <c r="AR191" s="133" t="s">
        <v>76</v>
      </c>
      <c r="AT191" s="140" t="s">
        <v>70</v>
      </c>
      <c r="AU191" s="140" t="s">
        <v>76</v>
      </c>
      <c r="AY191" s="133" t="s">
        <v>128</v>
      </c>
      <c r="BK191" s="141">
        <f>SUM(BK192:BK196)</f>
        <v>320.43400000000003</v>
      </c>
    </row>
    <row r="192" spans="1:65" s="2" customFormat="1" ht="22.15" customHeight="1">
      <c r="A192" s="26"/>
      <c r="B192" s="144"/>
      <c r="C192" s="145" t="s">
        <v>219</v>
      </c>
      <c r="D192" s="145" t="s">
        <v>131</v>
      </c>
      <c r="E192" s="146" t="s">
        <v>991</v>
      </c>
      <c r="F192" s="147" t="s">
        <v>992</v>
      </c>
      <c r="G192" s="148" t="s">
        <v>134</v>
      </c>
      <c r="H192" s="149">
        <v>31.6</v>
      </c>
      <c r="I192" s="149">
        <v>0.221</v>
      </c>
      <c r="J192" s="149">
        <f>ROUND(I192*H192,3)</f>
        <v>6.984</v>
      </c>
      <c r="K192" s="150"/>
      <c r="L192" s="27"/>
      <c r="M192" s="151" t="s">
        <v>1</v>
      </c>
      <c r="N192" s="152" t="s">
        <v>37</v>
      </c>
      <c r="O192" s="153">
        <v>0</v>
      </c>
      <c r="P192" s="153">
        <f>O192*H192</f>
        <v>0</v>
      </c>
      <c r="Q192" s="153">
        <v>0</v>
      </c>
      <c r="R192" s="153">
        <f>Q192*H192</f>
        <v>0</v>
      </c>
      <c r="S192" s="153">
        <v>0</v>
      </c>
      <c r="T192" s="15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135</v>
      </c>
      <c r="AT192" s="155" t="s">
        <v>131</v>
      </c>
      <c r="AU192" s="155" t="s">
        <v>80</v>
      </c>
      <c r="AY192" s="14" t="s">
        <v>128</v>
      </c>
      <c r="BE192" s="156">
        <f>IF(N192="základná",J192,0)</f>
        <v>0</v>
      </c>
      <c r="BF192" s="156">
        <f>IF(N192="znížená",J192,0)</f>
        <v>6.984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80</v>
      </c>
      <c r="BK192" s="157">
        <f>ROUND(I192*H192,3)</f>
        <v>6.984</v>
      </c>
      <c r="BL192" s="14" t="s">
        <v>135</v>
      </c>
      <c r="BM192" s="155" t="s">
        <v>327</v>
      </c>
    </row>
    <row r="193" spans="1:65" s="2" customFormat="1" ht="14.45" customHeight="1">
      <c r="A193" s="26"/>
      <c r="B193" s="144"/>
      <c r="C193" s="158" t="s">
        <v>310</v>
      </c>
      <c r="D193" s="158" t="s">
        <v>157</v>
      </c>
      <c r="E193" s="159" t="s">
        <v>993</v>
      </c>
      <c r="F193" s="160" t="s">
        <v>994</v>
      </c>
      <c r="G193" s="161" t="s">
        <v>160</v>
      </c>
      <c r="H193" s="162">
        <v>5.8999999999999997E-2</v>
      </c>
      <c r="I193" s="162">
        <v>1748.4380000000001</v>
      </c>
      <c r="J193" s="162">
        <f>ROUND(I193*H193,3)</f>
        <v>103.158</v>
      </c>
      <c r="K193" s="163"/>
      <c r="L193" s="164"/>
      <c r="M193" s="165" t="s">
        <v>1</v>
      </c>
      <c r="N193" s="166" t="s">
        <v>37</v>
      </c>
      <c r="O193" s="153">
        <v>0</v>
      </c>
      <c r="P193" s="153">
        <f>O193*H193</f>
        <v>0</v>
      </c>
      <c r="Q193" s="153">
        <v>0</v>
      </c>
      <c r="R193" s="153">
        <f>Q193*H193</f>
        <v>0</v>
      </c>
      <c r="S193" s="153">
        <v>0</v>
      </c>
      <c r="T193" s="15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145</v>
      </c>
      <c r="AT193" s="155" t="s">
        <v>157</v>
      </c>
      <c r="AU193" s="155" t="s">
        <v>80</v>
      </c>
      <c r="AY193" s="14" t="s">
        <v>128</v>
      </c>
      <c r="BE193" s="156">
        <f>IF(N193="základná",J193,0)</f>
        <v>0</v>
      </c>
      <c r="BF193" s="156">
        <f>IF(N193="znížená",J193,0)</f>
        <v>103.158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80</v>
      </c>
      <c r="BK193" s="157">
        <f>ROUND(I193*H193,3)</f>
        <v>103.158</v>
      </c>
      <c r="BL193" s="14" t="s">
        <v>135</v>
      </c>
      <c r="BM193" s="155" t="s">
        <v>330</v>
      </c>
    </row>
    <row r="194" spans="1:65" s="2" customFormat="1" ht="22.15" customHeight="1">
      <c r="A194" s="26"/>
      <c r="B194" s="144"/>
      <c r="C194" s="145" t="s">
        <v>222</v>
      </c>
      <c r="D194" s="145" t="s">
        <v>131</v>
      </c>
      <c r="E194" s="146" t="s">
        <v>995</v>
      </c>
      <c r="F194" s="147" t="s">
        <v>996</v>
      </c>
      <c r="G194" s="148" t="s">
        <v>134</v>
      </c>
      <c r="H194" s="149">
        <v>31.6</v>
      </c>
      <c r="I194" s="149">
        <v>3.3319999999999999</v>
      </c>
      <c r="J194" s="149">
        <f>ROUND(I194*H194,3)</f>
        <v>105.291</v>
      </c>
      <c r="K194" s="150"/>
      <c r="L194" s="27"/>
      <c r="M194" s="151" t="s">
        <v>1</v>
      </c>
      <c r="N194" s="152" t="s">
        <v>37</v>
      </c>
      <c r="O194" s="153">
        <v>0</v>
      </c>
      <c r="P194" s="153">
        <f>O194*H194</f>
        <v>0</v>
      </c>
      <c r="Q194" s="153">
        <v>0</v>
      </c>
      <c r="R194" s="153">
        <f>Q194*H194</f>
        <v>0</v>
      </c>
      <c r="S194" s="153">
        <v>0</v>
      </c>
      <c r="T194" s="15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135</v>
      </c>
      <c r="AT194" s="155" t="s">
        <v>131</v>
      </c>
      <c r="AU194" s="155" t="s">
        <v>80</v>
      </c>
      <c r="AY194" s="14" t="s">
        <v>128</v>
      </c>
      <c r="BE194" s="156">
        <f>IF(N194="základná",J194,0)</f>
        <v>0</v>
      </c>
      <c r="BF194" s="156">
        <f>IF(N194="znížená",J194,0)</f>
        <v>105.291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80</v>
      </c>
      <c r="BK194" s="157">
        <f>ROUND(I194*H194,3)</f>
        <v>105.291</v>
      </c>
      <c r="BL194" s="14" t="s">
        <v>135</v>
      </c>
      <c r="BM194" s="155" t="s">
        <v>334</v>
      </c>
    </row>
    <row r="195" spans="1:65" s="2" customFormat="1" ht="22.15" customHeight="1">
      <c r="A195" s="26"/>
      <c r="B195" s="144"/>
      <c r="C195" s="158" t="s">
        <v>317</v>
      </c>
      <c r="D195" s="158" t="s">
        <v>157</v>
      </c>
      <c r="E195" s="159" t="s">
        <v>997</v>
      </c>
      <c r="F195" s="160" t="s">
        <v>998</v>
      </c>
      <c r="G195" s="161" t="s">
        <v>134</v>
      </c>
      <c r="H195" s="162">
        <v>31.6</v>
      </c>
      <c r="I195" s="162">
        <v>2.9239999999999999</v>
      </c>
      <c r="J195" s="162">
        <f>ROUND(I195*H195,3)</f>
        <v>92.397999999999996</v>
      </c>
      <c r="K195" s="163"/>
      <c r="L195" s="164"/>
      <c r="M195" s="165" t="s">
        <v>1</v>
      </c>
      <c r="N195" s="166" t="s">
        <v>37</v>
      </c>
      <c r="O195" s="153">
        <v>0</v>
      </c>
      <c r="P195" s="153">
        <f>O195*H195</f>
        <v>0</v>
      </c>
      <c r="Q195" s="153">
        <v>0</v>
      </c>
      <c r="R195" s="153">
        <f>Q195*H195</f>
        <v>0</v>
      </c>
      <c r="S195" s="153">
        <v>0</v>
      </c>
      <c r="T195" s="15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145</v>
      </c>
      <c r="AT195" s="155" t="s">
        <v>157</v>
      </c>
      <c r="AU195" s="155" t="s">
        <v>80</v>
      </c>
      <c r="AY195" s="14" t="s">
        <v>128</v>
      </c>
      <c r="BE195" s="156">
        <f>IF(N195="základná",J195,0)</f>
        <v>0</v>
      </c>
      <c r="BF195" s="156">
        <f>IF(N195="znížená",J195,0)</f>
        <v>92.397999999999996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80</v>
      </c>
      <c r="BK195" s="157">
        <f>ROUND(I195*H195,3)</f>
        <v>92.397999999999996</v>
      </c>
      <c r="BL195" s="14" t="s">
        <v>135</v>
      </c>
      <c r="BM195" s="155" t="s">
        <v>337</v>
      </c>
    </row>
    <row r="196" spans="1:65" s="2" customFormat="1" ht="22.15" customHeight="1">
      <c r="A196" s="26"/>
      <c r="B196" s="144"/>
      <c r="C196" s="145" t="s">
        <v>226</v>
      </c>
      <c r="D196" s="145" t="s">
        <v>131</v>
      </c>
      <c r="E196" s="146" t="s">
        <v>999</v>
      </c>
      <c r="F196" s="147" t="s">
        <v>1000</v>
      </c>
      <c r="G196" s="148" t="s">
        <v>160</v>
      </c>
      <c r="H196" s="149">
        <v>0.47</v>
      </c>
      <c r="I196" s="149">
        <v>26.815000000000001</v>
      </c>
      <c r="J196" s="149">
        <f>ROUND(I196*H196,3)</f>
        <v>12.603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135</v>
      </c>
      <c r="AT196" s="155" t="s">
        <v>131</v>
      </c>
      <c r="AU196" s="155" t="s">
        <v>80</v>
      </c>
      <c r="AY196" s="14" t="s">
        <v>128</v>
      </c>
      <c r="BE196" s="156">
        <f>IF(N196="základná",J196,0)</f>
        <v>0</v>
      </c>
      <c r="BF196" s="156">
        <f>IF(N196="znížená",J196,0)</f>
        <v>12.603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80</v>
      </c>
      <c r="BK196" s="157">
        <f>ROUND(I196*H196,3)</f>
        <v>12.603</v>
      </c>
      <c r="BL196" s="14" t="s">
        <v>135</v>
      </c>
      <c r="BM196" s="155" t="s">
        <v>341</v>
      </c>
    </row>
    <row r="197" spans="1:65" s="12" customFormat="1" ht="22.9" customHeight="1">
      <c r="B197" s="132"/>
      <c r="D197" s="133" t="s">
        <v>70</v>
      </c>
      <c r="E197" s="142" t="s">
        <v>488</v>
      </c>
      <c r="F197" s="142" t="s">
        <v>402</v>
      </c>
      <c r="J197" s="143">
        <f>BK197</f>
        <v>746.98500000000001</v>
      </c>
      <c r="L197" s="132"/>
      <c r="M197" s="136"/>
      <c r="N197" s="137"/>
      <c r="O197" s="137"/>
      <c r="P197" s="138">
        <f>SUM(P198:P204)</f>
        <v>0</v>
      </c>
      <c r="Q197" s="137"/>
      <c r="R197" s="138">
        <f>SUM(R198:R204)</f>
        <v>0</v>
      </c>
      <c r="S197" s="137"/>
      <c r="T197" s="139">
        <f>SUM(T198:T204)</f>
        <v>0</v>
      </c>
      <c r="AR197" s="133" t="s">
        <v>76</v>
      </c>
      <c r="AT197" s="140" t="s">
        <v>70</v>
      </c>
      <c r="AU197" s="140" t="s">
        <v>76</v>
      </c>
      <c r="AY197" s="133" t="s">
        <v>128</v>
      </c>
      <c r="BK197" s="141">
        <f>SUM(BK198:BK204)</f>
        <v>746.98500000000001</v>
      </c>
    </row>
    <row r="198" spans="1:65" s="2" customFormat="1" ht="14.45" customHeight="1">
      <c r="A198" s="26"/>
      <c r="B198" s="144"/>
      <c r="C198" s="145" t="s">
        <v>324</v>
      </c>
      <c r="D198" s="145" t="s">
        <v>131</v>
      </c>
      <c r="E198" s="146" t="s">
        <v>403</v>
      </c>
      <c r="F198" s="147" t="s">
        <v>404</v>
      </c>
      <c r="G198" s="148" t="s">
        <v>134</v>
      </c>
      <c r="H198" s="149">
        <v>31.6</v>
      </c>
      <c r="I198" s="149">
        <v>1.42</v>
      </c>
      <c r="J198" s="149">
        <f t="shared" ref="J198:J204" si="40">ROUND(I198*H198,3)</f>
        <v>44.872</v>
      </c>
      <c r="K198" s="150"/>
      <c r="L198" s="27"/>
      <c r="M198" s="151" t="s">
        <v>1</v>
      </c>
      <c r="N198" s="152" t="s">
        <v>37</v>
      </c>
      <c r="O198" s="153">
        <v>0</v>
      </c>
      <c r="P198" s="153">
        <f t="shared" ref="P198:P204" si="41">O198*H198</f>
        <v>0</v>
      </c>
      <c r="Q198" s="153">
        <v>0</v>
      </c>
      <c r="R198" s="153">
        <f t="shared" ref="R198:R204" si="42">Q198*H198</f>
        <v>0</v>
      </c>
      <c r="S198" s="153">
        <v>0</v>
      </c>
      <c r="T198" s="154">
        <f t="shared" ref="T198:T204" si="4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135</v>
      </c>
      <c r="AT198" s="155" t="s">
        <v>131</v>
      </c>
      <c r="AU198" s="155" t="s">
        <v>80</v>
      </c>
      <c r="AY198" s="14" t="s">
        <v>128</v>
      </c>
      <c r="BE198" s="156">
        <f t="shared" ref="BE198:BE204" si="44">IF(N198="základná",J198,0)</f>
        <v>0</v>
      </c>
      <c r="BF198" s="156">
        <f t="shared" ref="BF198:BF204" si="45">IF(N198="znížená",J198,0)</f>
        <v>44.872</v>
      </c>
      <c r="BG198" s="156">
        <f t="shared" ref="BG198:BG204" si="46">IF(N198="zákl. prenesená",J198,0)</f>
        <v>0</v>
      </c>
      <c r="BH198" s="156">
        <f t="shared" ref="BH198:BH204" si="47">IF(N198="zníž. prenesená",J198,0)</f>
        <v>0</v>
      </c>
      <c r="BI198" s="156">
        <f t="shared" ref="BI198:BI204" si="48">IF(N198="nulová",J198,0)</f>
        <v>0</v>
      </c>
      <c r="BJ198" s="14" t="s">
        <v>80</v>
      </c>
      <c r="BK198" s="157">
        <f t="shared" ref="BK198:BK204" si="49">ROUND(I198*H198,3)</f>
        <v>44.872</v>
      </c>
      <c r="BL198" s="14" t="s">
        <v>135</v>
      </c>
      <c r="BM198" s="155" t="s">
        <v>345</v>
      </c>
    </row>
    <row r="199" spans="1:65" s="2" customFormat="1" ht="14.45" customHeight="1">
      <c r="A199" s="26"/>
      <c r="B199" s="144"/>
      <c r="C199" s="158" t="s">
        <v>229</v>
      </c>
      <c r="D199" s="158" t="s">
        <v>157</v>
      </c>
      <c r="E199" s="159" t="s">
        <v>407</v>
      </c>
      <c r="F199" s="160" t="s">
        <v>408</v>
      </c>
      <c r="G199" s="161" t="s">
        <v>134</v>
      </c>
      <c r="H199" s="162">
        <v>33.18</v>
      </c>
      <c r="I199" s="162">
        <v>1.75</v>
      </c>
      <c r="J199" s="162">
        <f t="shared" si="40"/>
        <v>58.064999999999998</v>
      </c>
      <c r="K199" s="163"/>
      <c r="L199" s="164"/>
      <c r="M199" s="165" t="s">
        <v>1</v>
      </c>
      <c r="N199" s="166" t="s">
        <v>37</v>
      </c>
      <c r="O199" s="153">
        <v>0</v>
      </c>
      <c r="P199" s="153">
        <f t="shared" si="41"/>
        <v>0</v>
      </c>
      <c r="Q199" s="153">
        <v>0</v>
      </c>
      <c r="R199" s="153">
        <f t="shared" si="42"/>
        <v>0</v>
      </c>
      <c r="S199" s="153">
        <v>0</v>
      </c>
      <c r="T199" s="154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145</v>
      </c>
      <c r="AT199" s="155" t="s">
        <v>157</v>
      </c>
      <c r="AU199" s="155" t="s">
        <v>80</v>
      </c>
      <c r="AY199" s="14" t="s">
        <v>128</v>
      </c>
      <c r="BE199" s="156">
        <f t="shared" si="44"/>
        <v>0</v>
      </c>
      <c r="BF199" s="156">
        <f t="shared" si="45"/>
        <v>58.064999999999998</v>
      </c>
      <c r="BG199" s="156">
        <f t="shared" si="46"/>
        <v>0</v>
      </c>
      <c r="BH199" s="156">
        <f t="shared" si="47"/>
        <v>0</v>
      </c>
      <c r="BI199" s="156">
        <f t="shared" si="48"/>
        <v>0</v>
      </c>
      <c r="BJ199" s="14" t="s">
        <v>80</v>
      </c>
      <c r="BK199" s="157">
        <f t="shared" si="49"/>
        <v>58.064999999999998</v>
      </c>
      <c r="BL199" s="14" t="s">
        <v>135</v>
      </c>
      <c r="BM199" s="155" t="s">
        <v>349</v>
      </c>
    </row>
    <row r="200" spans="1:65" s="2" customFormat="1" ht="22.15" customHeight="1">
      <c r="A200" s="26"/>
      <c r="B200" s="144"/>
      <c r="C200" s="145" t="s">
        <v>331</v>
      </c>
      <c r="D200" s="145" t="s">
        <v>131</v>
      </c>
      <c r="E200" s="146" t="s">
        <v>410</v>
      </c>
      <c r="F200" s="147" t="s">
        <v>411</v>
      </c>
      <c r="G200" s="148" t="s">
        <v>134</v>
      </c>
      <c r="H200" s="149">
        <v>31.6</v>
      </c>
      <c r="I200" s="149">
        <v>5.0289999999999999</v>
      </c>
      <c r="J200" s="149">
        <f t="shared" si="40"/>
        <v>158.916</v>
      </c>
      <c r="K200" s="150"/>
      <c r="L200" s="27"/>
      <c r="M200" s="151" t="s">
        <v>1</v>
      </c>
      <c r="N200" s="152" t="s">
        <v>37</v>
      </c>
      <c r="O200" s="153">
        <v>0</v>
      </c>
      <c r="P200" s="153">
        <f t="shared" si="41"/>
        <v>0</v>
      </c>
      <c r="Q200" s="153">
        <v>0</v>
      </c>
      <c r="R200" s="153">
        <f t="shared" si="42"/>
        <v>0</v>
      </c>
      <c r="S200" s="153">
        <v>0</v>
      </c>
      <c r="T200" s="154">
        <f t="shared" si="4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135</v>
      </c>
      <c r="AT200" s="155" t="s">
        <v>131</v>
      </c>
      <c r="AU200" s="155" t="s">
        <v>80</v>
      </c>
      <c r="AY200" s="14" t="s">
        <v>128</v>
      </c>
      <c r="BE200" s="156">
        <f t="shared" si="44"/>
        <v>0</v>
      </c>
      <c r="BF200" s="156">
        <f t="shared" si="45"/>
        <v>158.916</v>
      </c>
      <c r="BG200" s="156">
        <f t="shared" si="46"/>
        <v>0</v>
      </c>
      <c r="BH200" s="156">
        <f t="shared" si="47"/>
        <v>0</v>
      </c>
      <c r="BI200" s="156">
        <f t="shared" si="48"/>
        <v>0</v>
      </c>
      <c r="BJ200" s="14" t="s">
        <v>80</v>
      </c>
      <c r="BK200" s="157">
        <f t="shared" si="49"/>
        <v>158.916</v>
      </c>
      <c r="BL200" s="14" t="s">
        <v>135</v>
      </c>
      <c r="BM200" s="155" t="s">
        <v>352</v>
      </c>
    </row>
    <row r="201" spans="1:65" s="2" customFormat="1" ht="14.45" customHeight="1">
      <c r="A201" s="26"/>
      <c r="B201" s="144"/>
      <c r="C201" s="158" t="s">
        <v>233</v>
      </c>
      <c r="D201" s="158" t="s">
        <v>157</v>
      </c>
      <c r="E201" s="159" t="s">
        <v>414</v>
      </c>
      <c r="F201" s="160" t="s">
        <v>415</v>
      </c>
      <c r="G201" s="161" t="s">
        <v>134</v>
      </c>
      <c r="H201" s="162">
        <v>33.18</v>
      </c>
      <c r="I201" s="162">
        <v>3.7090000000000001</v>
      </c>
      <c r="J201" s="162">
        <f t="shared" si="40"/>
        <v>123.065</v>
      </c>
      <c r="K201" s="163"/>
      <c r="L201" s="164"/>
      <c r="M201" s="165" t="s">
        <v>1</v>
      </c>
      <c r="N201" s="166" t="s">
        <v>37</v>
      </c>
      <c r="O201" s="153">
        <v>0</v>
      </c>
      <c r="P201" s="153">
        <f t="shared" si="41"/>
        <v>0</v>
      </c>
      <c r="Q201" s="153">
        <v>0</v>
      </c>
      <c r="R201" s="153">
        <f t="shared" si="42"/>
        <v>0</v>
      </c>
      <c r="S201" s="153">
        <v>0</v>
      </c>
      <c r="T201" s="154">
        <f t="shared" si="4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145</v>
      </c>
      <c r="AT201" s="155" t="s">
        <v>157</v>
      </c>
      <c r="AU201" s="155" t="s">
        <v>80</v>
      </c>
      <c r="AY201" s="14" t="s">
        <v>128</v>
      </c>
      <c r="BE201" s="156">
        <f t="shared" si="44"/>
        <v>0</v>
      </c>
      <c r="BF201" s="156">
        <f t="shared" si="45"/>
        <v>123.065</v>
      </c>
      <c r="BG201" s="156">
        <f t="shared" si="46"/>
        <v>0</v>
      </c>
      <c r="BH201" s="156">
        <f t="shared" si="47"/>
        <v>0</v>
      </c>
      <c r="BI201" s="156">
        <f t="shared" si="48"/>
        <v>0</v>
      </c>
      <c r="BJ201" s="14" t="s">
        <v>80</v>
      </c>
      <c r="BK201" s="157">
        <f t="shared" si="49"/>
        <v>123.065</v>
      </c>
      <c r="BL201" s="14" t="s">
        <v>135</v>
      </c>
      <c r="BM201" s="155" t="s">
        <v>356</v>
      </c>
    </row>
    <row r="202" spans="1:65" s="2" customFormat="1" ht="22.15" customHeight="1">
      <c r="A202" s="26"/>
      <c r="B202" s="144"/>
      <c r="C202" s="145" t="s">
        <v>338</v>
      </c>
      <c r="D202" s="145" t="s">
        <v>131</v>
      </c>
      <c r="E202" s="146" t="s">
        <v>417</v>
      </c>
      <c r="F202" s="147" t="s">
        <v>418</v>
      </c>
      <c r="G202" s="148" t="s">
        <v>134</v>
      </c>
      <c r="H202" s="149">
        <v>31.6</v>
      </c>
      <c r="I202" s="149">
        <v>4.9269999999999996</v>
      </c>
      <c r="J202" s="149">
        <f t="shared" si="40"/>
        <v>155.69300000000001</v>
      </c>
      <c r="K202" s="150"/>
      <c r="L202" s="27"/>
      <c r="M202" s="151" t="s">
        <v>1</v>
      </c>
      <c r="N202" s="152" t="s">
        <v>37</v>
      </c>
      <c r="O202" s="153">
        <v>0</v>
      </c>
      <c r="P202" s="153">
        <f t="shared" si="41"/>
        <v>0</v>
      </c>
      <c r="Q202" s="153">
        <v>0</v>
      </c>
      <c r="R202" s="153">
        <f t="shared" si="42"/>
        <v>0</v>
      </c>
      <c r="S202" s="153">
        <v>0</v>
      </c>
      <c r="T202" s="154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135</v>
      </c>
      <c r="AT202" s="155" t="s">
        <v>131</v>
      </c>
      <c r="AU202" s="155" t="s">
        <v>80</v>
      </c>
      <c r="AY202" s="14" t="s">
        <v>128</v>
      </c>
      <c r="BE202" s="156">
        <f t="shared" si="44"/>
        <v>0</v>
      </c>
      <c r="BF202" s="156">
        <f t="shared" si="45"/>
        <v>155.69300000000001</v>
      </c>
      <c r="BG202" s="156">
        <f t="shared" si="46"/>
        <v>0</v>
      </c>
      <c r="BH202" s="156">
        <f t="shared" si="47"/>
        <v>0</v>
      </c>
      <c r="BI202" s="156">
        <f t="shared" si="48"/>
        <v>0</v>
      </c>
      <c r="BJ202" s="14" t="s">
        <v>80</v>
      </c>
      <c r="BK202" s="157">
        <f t="shared" si="49"/>
        <v>155.69300000000001</v>
      </c>
      <c r="BL202" s="14" t="s">
        <v>135</v>
      </c>
      <c r="BM202" s="155" t="s">
        <v>632</v>
      </c>
    </row>
    <row r="203" spans="1:65" s="2" customFormat="1" ht="14.45" customHeight="1">
      <c r="A203" s="26"/>
      <c r="B203" s="144"/>
      <c r="C203" s="158" t="s">
        <v>236</v>
      </c>
      <c r="D203" s="158" t="s">
        <v>157</v>
      </c>
      <c r="E203" s="159" t="s">
        <v>421</v>
      </c>
      <c r="F203" s="160" t="s">
        <v>422</v>
      </c>
      <c r="G203" s="161" t="s">
        <v>134</v>
      </c>
      <c r="H203" s="162">
        <v>33.18</v>
      </c>
      <c r="I203" s="162">
        <v>5.9450000000000003</v>
      </c>
      <c r="J203" s="162">
        <f t="shared" si="40"/>
        <v>197.255</v>
      </c>
      <c r="K203" s="163"/>
      <c r="L203" s="164"/>
      <c r="M203" s="165" t="s">
        <v>1</v>
      </c>
      <c r="N203" s="166" t="s">
        <v>37</v>
      </c>
      <c r="O203" s="153">
        <v>0</v>
      </c>
      <c r="P203" s="153">
        <f t="shared" si="41"/>
        <v>0</v>
      </c>
      <c r="Q203" s="153">
        <v>0</v>
      </c>
      <c r="R203" s="153">
        <f t="shared" si="42"/>
        <v>0</v>
      </c>
      <c r="S203" s="153">
        <v>0</v>
      </c>
      <c r="T203" s="154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145</v>
      </c>
      <c r="AT203" s="155" t="s">
        <v>157</v>
      </c>
      <c r="AU203" s="155" t="s">
        <v>80</v>
      </c>
      <c r="AY203" s="14" t="s">
        <v>128</v>
      </c>
      <c r="BE203" s="156">
        <f t="shared" si="44"/>
        <v>0</v>
      </c>
      <c r="BF203" s="156">
        <f t="shared" si="45"/>
        <v>197.255</v>
      </c>
      <c r="BG203" s="156">
        <f t="shared" si="46"/>
        <v>0</v>
      </c>
      <c r="BH203" s="156">
        <f t="shared" si="47"/>
        <v>0</v>
      </c>
      <c r="BI203" s="156">
        <f t="shared" si="48"/>
        <v>0</v>
      </c>
      <c r="BJ203" s="14" t="s">
        <v>80</v>
      </c>
      <c r="BK203" s="157">
        <f t="shared" si="49"/>
        <v>197.255</v>
      </c>
      <c r="BL203" s="14" t="s">
        <v>135</v>
      </c>
      <c r="BM203" s="155" t="s">
        <v>359</v>
      </c>
    </row>
    <row r="204" spans="1:65" s="2" customFormat="1" ht="22.15" customHeight="1">
      <c r="A204" s="26"/>
      <c r="B204" s="144"/>
      <c r="C204" s="145" t="s">
        <v>346</v>
      </c>
      <c r="D204" s="145" t="s">
        <v>131</v>
      </c>
      <c r="E204" s="146" t="s">
        <v>432</v>
      </c>
      <c r="F204" s="147" t="s">
        <v>433</v>
      </c>
      <c r="G204" s="148" t="s">
        <v>160</v>
      </c>
      <c r="H204" s="149">
        <v>0.311</v>
      </c>
      <c r="I204" s="149">
        <v>29.32</v>
      </c>
      <c r="J204" s="149">
        <f t="shared" si="40"/>
        <v>9.1189999999999998</v>
      </c>
      <c r="K204" s="150"/>
      <c r="L204" s="27"/>
      <c r="M204" s="151" t="s">
        <v>1</v>
      </c>
      <c r="N204" s="152" t="s">
        <v>37</v>
      </c>
      <c r="O204" s="153">
        <v>0</v>
      </c>
      <c r="P204" s="153">
        <f t="shared" si="41"/>
        <v>0</v>
      </c>
      <c r="Q204" s="153">
        <v>0</v>
      </c>
      <c r="R204" s="153">
        <f t="shared" si="42"/>
        <v>0</v>
      </c>
      <c r="S204" s="153">
        <v>0</v>
      </c>
      <c r="T204" s="154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135</v>
      </c>
      <c r="AT204" s="155" t="s">
        <v>131</v>
      </c>
      <c r="AU204" s="155" t="s">
        <v>80</v>
      </c>
      <c r="AY204" s="14" t="s">
        <v>128</v>
      </c>
      <c r="BE204" s="156">
        <f t="shared" si="44"/>
        <v>0</v>
      </c>
      <c r="BF204" s="156">
        <f t="shared" si="45"/>
        <v>9.1189999999999998</v>
      </c>
      <c r="BG204" s="156">
        <f t="shared" si="46"/>
        <v>0</v>
      </c>
      <c r="BH204" s="156">
        <f t="shared" si="47"/>
        <v>0</v>
      </c>
      <c r="BI204" s="156">
        <f t="shared" si="48"/>
        <v>0</v>
      </c>
      <c r="BJ204" s="14" t="s">
        <v>80</v>
      </c>
      <c r="BK204" s="157">
        <f t="shared" si="49"/>
        <v>9.1189999999999998</v>
      </c>
      <c r="BL204" s="14" t="s">
        <v>135</v>
      </c>
      <c r="BM204" s="155" t="s">
        <v>363</v>
      </c>
    </row>
    <row r="205" spans="1:65" s="12" customFormat="1" ht="22.9" customHeight="1">
      <c r="B205" s="132"/>
      <c r="D205" s="133" t="s">
        <v>70</v>
      </c>
      <c r="E205" s="142" t="s">
        <v>494</v>
      </c>
      <c r="F205" s="142" t="s">
        <v>1001</v>
      </c>
      <c r="J205" s="143">
        <f>BK205</f>
        <v>54.600999999999999</v>
      </c>
      <c r="L205" s="132"/>
      <c r="M205" s="136"/>
      <c r="N205" s="137"/>
      <c r="O205" s="137"/>
      <c r="P205" s="138">
        <f>SUM(P206:P207)</f>
        <v>0</v>
      </c>
      <c r="Q205" s="137"/>
      <c r="R205" s="138">
        <f>SUM(R206:R207)</f>
        <v>0</v>
      </c>
      <c r="S205" s="137"/>
      <c r="T205" s="139">
        <f>SUM(T206:T207)</f>
        <v>0</v>
      </c>
      <c r="AR205" s="133" t="s">
        <v>76</v>
      </c>
      <c r="AT205" s="140" t="s">
        <v>70</v>
      </c>
      <c r="AU205" s="140" t="s">
        <v>76</v>
      </c>
      <c r="AY205" s="133" t="s">
        <v>128</v>
      </c>
      <c r="BK205" s="141">
        <f>SUM(BK206:BK207)</f>
        <v>54.600999999999999</v>
      </c>
    </row>
    <row r="206" spans="1:65" s="2" customFormat="1" ht="22.15" customHeight="1">
      <c r="A206" s="26"/>
      <c r="B206" s="144"/>
      <c r="C206" s="145" t="s">
        <v>240</v>
      </c>
      <c r="D206" s="145" t="s">
        <v>131</v>
      </c>
      <c r="E206" s="146" t="s">
        <v>475</v>
      </c>
      <c r="F206" s="147" t="s">
        <v>476</v>
      </c>
      <c r="G206" s="148" t="s">
        <v>444</v>
      </c>
      <c r="H206" s="149">
        <v>1</v>
      </c>
      <c r="I206" s="149">
        <v>25.216999999999999</v>
      </c>
      <c r="J206" s="149">
        <f>ROUND(I206*H206,3)</f>
        <v>25.216999999999999</v>
      </c>
      <c r="K206" s="150"/>
      <c r="L206" s="27"/>
      <c r="M206" s="151" t="s">
        <v>1</v>
      </c>
      <c r="N206" s="152" t="s">
        <v>37</v>
      </c>
      <c r="O206" s="153">
        <v>0</v>
      </c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135</v>
      </c>
      <c r="AT206" s="155" t="s">
        <v>131</v>
      </c>
      <c r="AU206" s="155" t="s">
        <v>80</v>
      </c>
      <c r="AY206" s="14" t="s">
        <v>128</v>
      </c>
      <c r="BE206" s="156">
        <f>IF(N206="základná",J206,0)</f>
        <v>0</v>
      </c>
      <c r="BF206" s="156">
        <f>IF(N206="znížená",J206,0)</f>
        <v>25.216999999999999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4" t="s">
        <v>80</v>
      </c>
      <c r="BK206" s="157">
        <f>ROUND(I206*H206,3)</f>
        <v>25.216999999999999</v>
      </c>
      <c r="BL206" s="14" t="s">
        <v>135</v>
      </c>
      <c r="BM206" s="155" t="s">
        <v>367</v>
      </c>
    </row>
    <row r="207" spans="1:65" s="2" customFormat="1" ht="14.45" customHeight="1">
      <c r="A207" s="26"/>
      <c r="B207" s="144"/>
      <c r="C207" s="158" t="s">
        <v>353</v>
      </c>
      <c r="D207" s="158" t="s">
        <v>157</v>
      </c>
      <c r="E207" s="159" t="s">
        <v>478</v>
      </c>
      <c r="F207" s="160" t="s">
        <v>1002</v>
      </c>
      <c r="G207" s="161" t="s">
        <v>344</v>
      </c>
      <c r="H207" s="162">
        <v>1</v>
      </c>
      <c r="I207" s="162">
        <v>29.384</v>
      </c>
      <c r="J207" s="162">
        <f>ROUND(I207*H207,3)</f>
        <v>29.384</v>
      </c>
      <c r="K207" s="163"/>
      <c r="L207" s="164"/>
      <c r="M207" s="165" t="s">
        <v>1</v>
      </c>
      <c r="N207" s="166" t="s">
        <v>37</v>
      </c>
      <c r="O207" s="153">
        <v>0</v>
      </c>
      <c r="P207" s="153">
        <f>O207*H207</f>
        <v>0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145</v>
      </c>
      <c r="AT207" s="155" t="s">
        <v>157</v>
      </c>
      <c r="AU207" s="155" t="s">
        <v>80</v>
      </c>
      <c r="AY207" s="14" t="s">
        <v>128</v>
      </c>
      <c r="BE207" s="156">
        <f>IF(N207="základná",J207,0)</f>
        <v>0</v>
      </c>
      <c r="BF207" s="156">
        <f>IF(N207="znížená",J207,0)</f>
        <v>29.384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80</v>
      </c>
      <c r="BK207" s="157">
        <f>ROUND(I207*H207,3)</f>
        <v>29.384</v>
      </c>
      <c r="BL207" s="14" t="s">
        <v>135</v>
      </c>
      <c r="BM207" s="155" t="s">
        <v>371</v>
      </c>
    </row>
    <row r="208" spans="1:65" s="12" customFormat="1" ht="22.9" customHeight="1">
      <c r="B208" s="132"/>
      <c r="D208" s="133" t="s">
        <v>70</v>
      </c>
      <c r="E208" s="142" t="s">
        <v>531</v>
      </c>
      <c r="F208" s="142" t="s">
        <v>489</v>
      </c>
      <c r="J208" s="143">
        <f>BK208</f>
        <v>75255</v>
      </c>
      <c r="L208" s="132"/>
      <c r="M208" s="136"/>
      <c r="N208" s="137"/>
      <c r="O208" s="137"/>
      <c r="P208" s="138">
        <f>P209</f>
        <v>0</v>
      </c>
      <c r="Q208" s="137"/>
      <c r="R208" s="138">
        <f>R209</f>
        <v>0</v>
      </c>
      <c r="S208" s="137"/>
      <c r="T208" s="139">
        <f>T209</f>
        <v>0</v>
      </c>
      <c r="AR208" s="133" t="s">
        <v>76</v>
      </c>
      <c r="AT208" s="140" t="s">
        <v>70</v>
      </c>
      <c r="AU208" s="140" t="s">
        <v>76</v>
      </c>
      <c r="AY208" s="133" t="s">
        <v>128</v>
      </c>
      <c r="BK208" s="141">
        <f>BK209</f>
        <v>75255</v>
      </c>
    </row>
    <row r="209" spans="1:65" s="2" customFormat="1" ht="14.45" customHeight="1">
      <c r="A209" s="26"/>
      <c r="B209" s="144"/>
      <c r="C209" s="145" t="s">
        <v>243</v>
      </c>
      <c r="D209" s="145" t="s">
        <v>131</v>
      </c>
      <c r="E209" s="146" t="s">
        <v>491</v>
      </c>
      <c r="F209" s="147" t="s">
        <v>492</v>
      </c>
      <c r="G209" s="148" t="s">
        <v>440</v>
      </c>
      <c r="H209" s="149">
        <v>1</v>
      </c>
      <c r="I209" s="149">
        <v>75255</v>
      </c>
      <c r="J209" s="149">
        <f>ROUND(I209*H209,3)</f>
        <v>75255</v>
      </c>
      <c r="K209" s="150"/>
      <c r="L209" s="27"/>
      <c r="M209" s="151" t="s">
        <v>1</v>
      </c>
      <c r="N209" s="152" t="s">
        <v>37</v>
      </c>
      <c r="O209" s="153">
        <v>0</v>
      </c>
      <c r="P209" s="153">
        <f>O209*H209</f>
        <v>0</v>
      </c>
      <c r="Q209" s="153">
        <v>0</v>
      </c>
      <c r="R209" s="153">
        <f>Q209*H209</f>
        <v>0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135</v>
      </c>
      <c r="AT209" s="155" t="s">
        <v>131</v>
      </c>
      <c r="AU209" s="155" t="s">
        <v>80</v>
      </c>
      <c r="AY209" s="14" t="s">
        <v>128</v>
      </c>
      <c r="BE209" s="156">
        <f>IF(N209="základná",J209,0)</f>
        <v>0</v>
      </c>
      <c r="BF209" s="156">
        <f>IF(N209="znížená",J209,0)</f>
        <v>75255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80</v>
      </c>
      <c r="BK209" s="157">
        <f>ROUND(I209*H209,3)</f>
        <v>75255</v>
      </c>
      <c r="BL209" s="14" t="s">
        <v>135</v>
      </c>
      <c r="BM209" s="155" t="s">
        <v>375</v>
      </c>
    </row>
    <row r="210" spans="1:65" s="12" customFormat="1" ht="22.9" customHeight="1">
      <c r="B210" s="132"/>
      <c r="D210" s="133" t="s">
        <v>70</v>
      </c>
      <c r="E210" s="142" t="s">
        <v>543</v>
      </c>
      <c r="F210" s="142" t="s">
        <v>495</v>
      </c>
      <c r="J210" s="143">
        <f>BK210</f>
        <v>2431.1120000000001</v>
      </c>
      <c r="L210" s="132"/>
      <c r="M210" s="136"/>
      <c r="N210" s="137"/>
      <c r="O210" s="137"/>
      <c r="P210" s="138">
        <f>SUM(P211:P220)</f>
        <v>0</v>
      </c>
      <c r="Q210" s="137"/>
      <c r="R210" s="138">
        <f>SUM(R211:R220)</f>
        <v>0</v>
      </c>
      <c r="S210" s="137"/>
      <c r="T210" s="139">
        <f>SUM(T211:T220)</f>
        <v>0</v>
      </c>
      <c r="AR210" s="133" t="s">
        <v>76</v>
      </c>
      <c r="AT210" s="140" t="s">
        <v>70</v>
      </c>
      <c r="AU210" s="140" t="s">
        <v>76</v>
      </c>
      <c r="AY210" s="133" t="s">
        <v>128</v>
      </c>
      <c r="BK210" s="141">
        <f>SUM(BK211:BK220)</f>
        <v>2431.1120000000001</v>
      </c>
    </row>
    <row r="211" spans="1:65" s="2" customFormat="1" ht="14.45" customHeight="1">
      <c r="A211" s="26"/>
      <c r="B211" s="144"/>
      <c r="C211" s="145" t="s">
        <v>360</v>
      </c>
      <c r="D211" s="145" t="s">
        <v>131</v>
      </c>
      <c r="E211" s="146" t="s">
        <v>1003</v>
      </c>
      <c r="F211" s="147" t="s">
        <v>1004</v>
      </c>
      <c r="G211" s="148" t="s">
        <v>440</v>
      </c>
      <c r="H211" s="149">
        <v>1</v>
      </c>
      <c r="I211" s="149">
        <v>1550</v>
      </c>
      <c r="J211" s="149">
        <f t="shared" ref="J211:J220" si="50">ROUND(I211*H211,3)</f>
        <v>1550</v>
      </c>
      <c r="K211" s="150"/>
      <c r="L211" s="27"/>
      <c r="M211" s="151" t="s">
        <v>1</v>
      </c>
      <c r="N211" s="152" t="s">
        <v>37</v>
      </c>
      <c r="O211" s="153">
        <v>0</v>
      </c>
      <c r="P211" s="153">
        <f t="shared" ref="P211:P220" si="51">O211*H211</f>
        <v>0</v>
      </c>
      <c r="Q211" s="153">
        <v>0</v>
      </c>
      <c r="R211" s="153">
        <f t="shared" ref="R211:R220" si="52">Q211*H211</f>
        <v>0</v>
      </c>
      <c r="S211" s="153">
        <v>0</v>
      </c>
      <c r="T211" s="154">
        <f t="shared" ref="T211:T220" si="53">S211*H211</f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135</v>
      </c>
      <c r="AT211" s="155" t="s">
        <v>131</v>
      </c>
      <c r="AU211" s="155" t="s">
        <v>80</v>
      </c>
      <c r="AY211" s="14" t="s">
        <v>128</v>
      </c>
      <c r="BE211" s="156">
        <f t="shared" ref="BE211:BE220" si="54">IF(N211="základná",J211,0)</f>
        <v>0</v>
      </c>
      <c r="BF211" s="156">
        <f t="shared" ref="BF211:BF220" si="55">IF(N211="znížená",J211,0)</f>
        <v>1550</v>
      </c>
      <c r="BG211" s="156">
        <f t="shared" ref="BG211:BG220" si="56">IF(N211="zákl. prenesená",J211,0)</f>
        <v>0</v>
      </c>
      <c r="BH211" s="156">
        <f t="shared" ref="BH211:BH220" si="57">IF(N211="zníž. prenesená",J211,0)</f>
        <v>0</v>
      </c>
      <c r="BI211" s="156">
        <f t="shared" ref="BI211:BI220" si="58">IF(N211="nulová",J211,0)</f>
        <v>0</v>
      </c>
      <c r="BJ211" s="14" t="s">
        <v>80</v>
      </c>
      <c r="BK211" s="157">
        <f t="shared" ref="BK211:BK220" si="59">ROUND(I211*H211,3)</f>
        <v>1550</v>
      </c>
      <c r="BL211" s="14" t="s">
        <v>135</v>
      </c>
      <c r="BM211" s="155" t="s">
        <v>379</v>
      </c>
    </row>
    <row r="212" spans="1:65" s="2" customFormat="1" ht="22.15" customHeight="1">
      <c r="A212" s="26"/>
      <c r="B212" s="144"/>
      <c r="C212" s="145" t="s">
        <v>364</v>
      </c>
      <c r="D212" s="145" t="s">
        <v>131</v>
      </c>
      <c r="E212" s="146" t="s">
        <v>507</v>
      </c>
      <c r="F212" s="147" t="s">
        <v>508</v>
      </c>
      <c r="G212" s="148" t="s">
        <v>134</v>
      </c>
      <c r="H212" s="149">
        <v>31.6</v>
      </c>
      <c r="I212" s="149">
        <v>4.22</v>
      </c>
      <c r="J212" s="149">
        <f t="shared" si="50"/>
        <v>133.352</v>
      </c>
      <c r="K212" s="150"/>
      <c r="L212" s="27"/>
      <c r="M212" s="151" t="s">
        <v>1</v>
      </c>
      <c r="N212" s="152" t="s">
        <v>37</v>
      </c>
      <c r="O212" s="153">
        <v>0</v>
      </c>
      <c r="P212" s="153">
        <f t="shared" si="51"/>
        <v>0</v>
      </c>
      <c r="Q212" s="153">
        <v>0</v>
      </c>
      <c r="R212" s="153">
        <f t="shared" si="52"/>
        <v>0</v>
      </c>
      <c r="S212" s="153">
        <v>0</v>
      </c>
      <c r="T212" s="154">
        <f t="shared" si="5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135</v>
      </c>
      <c r="AT212" s="155" t="s">
        <v>131</v>
      </c>
      <c r="AU212" s="155" t="s">
        <v>80</v>
      </c>
      <c r="AY212" s="14" t="s">
        <v>128</v>
      </c>
      <c r="BE212" s="156">
        <f t="shared" si="54"/>
        <v>0</v>
      </c>
      <c r="BF212" s="156">
        <f t="shared" si="55"/>
        <v>133.352</v>
      </c>
      <c r="BG212" s="156">
        <f t="shared" si="56"/>
        <v>0</v>
      </c>
      <c r="BH212" s="156">
        <f t="shared" si="57"/>
        <v>0</v>
      </c>
      <c r="BI212" s="156">
        <f t="shared" si="58"/>
        <v>0</v>
      </c>
      <c r="BJ212" s="14" t="s">
        <v>80</v>
      </c>
      <c r="BK212" s="157">
        <f t="shared" si="59"/>
        <v>133.352</v>
      </c>
      <c r="BL212" s="14" t="s">
        <v>135</v>
      </c>
      <c r="BM212" s="155" t="s">
        <v>396</v>
      </c>
    </row>
    <row r="213" spans="1:65" s="2" customFormat="1" ht="19.899999999999999" customHeight="1">
      <c r="A213" s="26"/>
      <c r="B213" s="144"/>
      <c r="C213" s="145" t="s">
        <v>368</v>
      </c>
      <c r="D213" s="145" t="s">
        <v>131</v>
      </c>
      <c r="E213" s="146" t="s">
        <v>503</v>
      </c>
      <c r="F213" s="147" t="s">
        <v>504</v>
      </c>
      <c r="G213" s="148" t="s">
        <v>134</v>
      </c>
      <c r="H213" s="149">
        <v>31.6</v>
      </c>
      <c r="I213" s="149">
        <v>0.65</v>
      </c>
      <c r="J213" s="149">
        <f t="shared" si="50"/>
        <v>20.54</v>
      </c>
      <c r="K213" s="150"/>
      <c r="L213" s="27"/>
      <c r="M213" s="151" t="s">
        <v>1</v>
      </c>
      <c r="N213" s="152" t="s">
        <v>37</v>
      </c>
      <c r="O213" s="153">
        <v>0</v>
      </c>
      <c r="P213" s="153">
        <f t="shared" si="51"/>
        <v>0</v>
      </c>
      <c r="Q213" s="153">
        <v>0</v>
      </c>
      <c r="R213" s="153">
        <f t="shared" si="52"/>
        <v>0</v>
      </c>
      <c r="S213" s="153">
        <v>0</v>
      </c>
      <c r="T213" s="154">
        <f t="shared" si="5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135</v>
      </c>
      <c r="AT213" s="155" t="s">
        <v>131</v>
      </c>
      <c r="AU213" s="155" t="s">
        <v>80</v>
      </c>
      <c r="AY213" s="14" t="s">
        <v>128</v>
      </c>
      <c r="BE213" s="156">
        <f t="shared" si="54"/>
        <v>0</v>
      </c>
      <c r="BF213" s="156">
        <f t="shared" si="55"/>
        <v>20.54</v>
      </c>
      <c r="BG213" s="156">
        <f t="shared" si="56"/>
        <v>0</v>
      </c>
      <c r="BH213" s="156">
        <f t="shared" si="57"/>
        <v>0</v>
      </c>
      <c r="BI213" s="156">
        <f t="shared" si="58"/>
        <v>0</v>
      </c>
      <c r="BJ213" s="14" t="s">
        <v>80</v>
      </c>
      <c r="BK213" s="157">
        <f t="shared" si="59"/>
        <v>20.54</v>
      </c>
      <c r="BL213" s="14" t="s">
        <v>135</v>
      </c>
      <c r="BM213" s="155" t="s">
        <v>400</v>
      </c>
    </row>
    <row r="214" spans="1:65" s="2" customFormat="1" ht="19.899999999999999" customHeight="1">
      <c r="A214" s="26"/>
      <c r="B214" s="144"/>
      <c r="C214" s="158" t="s">
        <v>372</v>
      </c>
      <c r="D214" s="158" t="s">
        <v>157</v>
      </c>
      <c r="E214" s="159" t="s">
        <v>510</v>
      </c>
      <c r="F214" s="160" t="s">
        <v>511</v>
      </c>
      <c r="G214" s="161" t="s">
        <v>138</v>
      </c>
      <c r="H214" s="162">
        <v>1.879</v>
      </c>
      <c r="I214" s="162">
        <v>213.23599999999999</v>
      </c>
      <c r="J214" s="162">
        <f t="shared" si="50"/>
        <v>400.67</v>
      </c>
      <c r="K214" s="163"/>
      <c r="L214" s="164"/>
      <c r="M214" s="165" t="s">
        <v>1</v>
      </c>
      <c r="N214" s="166" t="s">
        <v>37</v>
      </c>
      <c r="O214" s="153">
        <v>0</v>
      </c>
      <c r="P214" s="153">
        <f t="shared" si="51"/>
        <v>0</v>
      </c>
      <c r="Q214" s="153">
        <v>0</v>
      </c>
      <c r="R214" s="153">
        <f t="shared" si="52"/>
        <v>0</v>
      </c>
      <c r="S214" s="153">
        <v>0</v>
      </c>
      <c r="T214" s="154">
        <f t="shared" si="5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145</v>
      </c>
      <c r="AT214" s="155" t="s">
        <v>157</v>
      </c>
      <c r="AU214" s="155" t="s">
        <v>80</v>
      </c>
      <c r="AY214" s="14" t="s">
        <v>128</v>
      </c>
      <c r="BE214" s="156">
        <f t="shared" si="54"/>
        <v>0</v>
      </c>
      <c r="BF214" s="156">
        <f t="shared" si="55"/>
        <v>400.67</v>
      </c>
      <c r="BG214" s="156">
        <f t="shared" si="56"/>
        <v>0</v>
      </c>
      <c r="BH214" s="156">
        <f t="shared" si="57"/>
        <v>0</v>
      </c>
      <c r="BI214" s="156">
        <f t="shared" si="58"/>
        <v>0</v>
      </c>
      <c r="BJ214" s="14" t="s">
        <v>80</v>
      </c>
      <c r="BK214" s="157">
        <f t="shared" si="59"/>
        <v>400.67</v>
      </c>
      <c r="BL214" s="14" t="s">
        <v>135</v>
      </c>
      <c r="BM214" s="155" t="s">
        <v>405</v>
      </c>
    </row>
    <row r="215" spans="1:65" s="2" customFormat="1" ht="14.45" customHeight="1">
      <c r="A215" s="26"/>
      <c r="B215" s="144"/>
      <c r="C215" s="145" t="s">
        <v>376</v>
      </c>
      <c r="D215" s="145" t="s">
        <v>131</v>
      </c>
      <c r="E215" s="146" t="s">
        <v>514</v>
      </c>
      <c r="F215" s="147" t="s">
        <v>515</v>
      </c>
      <c r="G215" s="148" t="s">
        <v>134</v>
      </c>
      <c r="H215" s="149">
        <v>31.6</v>
      </c>
      <c r="I215" s="149">
        <v>0.95</v>
      </c>
      <c r="J215" s="149">
        <f t="shared" si="50"/>
        <v>30.02</v>
      </c>
      <c r="K215" s="150"/>
      <c r="L215" s="27"/>
      <c r="M215" s="151" t="s">
        <v>1</v>
      </c>
      <c r="N215" s="152" t="s">
        <v>37</v>
      </c>
      <c r="O215" s="153">
        <v>0</v>
      </c>
      <c r="P215" s="153">
        <f t="shared" si="51"/>
        <v>0</v>
      </c>
      <c r="Q215" s="153">
        <v>0</v>
      </c>
      <c r="R215" s="153">
        <f t="shared" si="52"/>
        <v>0</v>
      </c>
      <c r="S215" s="153">
        <v>0</v>
      </c>
      <c r="T215" s="154">
        <f t="shared" si="5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135</v>
      </c>
      <c r="AT215" s="155" t="s">
        <v>131</v>
      </c>
      <c r="AU215" s="155" t="s">
        <v>80</v>
      </c>
      <c r="AY215" s="14" t="s">
        <v>128</v>
      </c>
      <c r="BE215" s="156">
        <f t="shared" si="54"/>
        <v>0</v>
      </c>
      <c r="BF215" s="156">
        <f t="shared" si="55"/>
        <v>30.02</v>
      </c>
      <c r="BG215" s="156">
        <f t="shared" si="56"/>
        <v>0</v>
      </c>
      <c r="BH215" s="156">
        <f t="shared" si="57"/>
        <v>0</v>
      </c>
      <c r="BI215" s="156">
        <f t="shared" si="58"/>
        <v>0</v>
      </c>
      <c r="BJ215" s="14" t="s">
        <v>80</v>
      </c>
      <c r="BK215" s="157">
        <f t="shared" si="59"/>
        <v>30.02</v>
      </c>
      <c r="BL215" s="14" t="s">
        <v>135</v>
      </c>
      <c r="BM215" s="155" t="s">
        <v>409</v>
      </c>
    </row>
    <row r="216" spans="1:65" s="2" customFormat="1" ht="22.15" customHeight="1">
      <c r="A216" s="26"/>
      <c r="B216" s="144"/>
      <c r="C216" s="158" t="s">
        <v>247</v>
      </c>
      <c r="D216" s="158" t="s">
        <v>157</v>
      </c>
      <c r="E216" s="159" t="s">
        <v>517</v>
      </c>
      <c r="F216" s="160" t="s">
        <v>518</v>
      </c>
      <c r="G216" s="161" t="s">
        <v>138</v>
      </c>
      <c r="H216" s="162">
        <v>0.113</v>
      </c>
      <c r="I216" s="162">
        <v>213.23599999999999</v>
      </c>
      <c r="J216" s="162">
        <f t="shared" si="50"/>
        <v>24.096</v>
      </c>
      <c r="K216" s="163"/>
      <c r="L216" s="164"/>
      <c r="M216" s="165" t="s">
        <v>1</v>
      </c>
      <c r="N216" s="166" t="s">
        <v>37</v>
      </c>
      <c r="O216" s="153">
        <v>0</v>
      </c>
      <c r="P216" s="153">
        <f t="shared" si="51"/>
        <v>0</v>
      </c>
      <c r="Q216" s="153">
        <v>0</v>
      </c>
      <c r="R216" s="153">
        <f t="shared" si="52"/>
        <v>0</v>
      </c>
      <c r="S216" s="153">
        <v>0</v>
      </c>
      <c r="T216" s="154">
        <f t="shared" si="5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145</v>
      </c>
      <c r="AT216" s="155" t="s">
        <v>157</v>
      </c>
      <c r="AU216" s="155" t="s">
        <v>80</v>
      </c>
      <c r="AY216" s="14" t="s">
        <v>128</v>
      </c>
      <c r="BE216" s="156">
        <f t="shared" si="54"/>
        <v>0</v>
      </c>
      <c r="BF216" s="156">
        <f t="shared" si="55"/>
        <v>24.096</v>
      </c>
      <c r="BG216" s="156">
        <f t="shared" si="56"/>
        <v>0</v>
      </c>
      <c r="BH216" s="156">
        <f t="shared" si="57"/>
        <v>0</v>
      </c>
      <c r="BI216" s="156">
        <f t="shared" si="58"/>
        <v>0</v>
      </c>
      <c r="BJ216" s="14" t="s">
        <v>80</v>
      </c>
      <c r="BK216" s="157">
        <f t="shared" si="59"/>
        <v>24.096</v>
      </c>
      <c r="BL216" s="14" t="s">
        <v>135</v>
      </c>
      <c r="BM216" s="155" t="s">
        <v>412</v>
      </c>
    </row>
    <row r="217" spans="1:65" s="2" customFormat="1" ht="40.15" customHeight="1">
      <c r="A217" s="26"/>
      <c r="B217" s="144"/>
      <c r="C217" s="145" t="s">
        <v>385</v>
      </c>
      <c r="D217" s="145" t="s">
        <v>131</v>
      </c>
      <c r="E217" s="146" t="s">
        <v>524</v>
      </c>
      <c r="F217" s="147" t="s">
        <v>525</v>
      </c>
      <c r="G217" s="148" t="s">
        <v>138</v>
      </c>
      <c r="H217" s="149">
        <v>2.0910000000000002</v>
      </c>
      <c r="I217" s="149">
        <v>25.28</v>
      </c>
      <c r="J217" s="149">
        <f t="shared" si="50"/>
        <v>52.86</v>
      </c>
      <c r="K217" s="150"/>
      <c r="L217" s="27"/>
      <c r="M217" s="151" t="s">
        <v>1</v>
      </c>
      <c r="N217" s="152" t="s">
        <v>37</v>
      </c>
      <c r="O217" s="153">
        <v>0</v>
      </c>
      <c r="P217" s="153">
        <f t="shared" si="51"/>
        <v>0</v>
      </c>
      <c r="Q217" s="153">
        <v>0</v>
      </c>
      <c r="R217" s="153">
        <f t="shared" si="52"/>
        <v>0</v>
      </c>
      <c r="S217" s="153">
        <v>0</v>
      </c>
      <c r="T217" s="154">
        <f t="shared" si="5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135</v>
      </c>
      <c r="AT217" s="155" t="s">
        <v>131</v>
      </c>
      <c r="AU217" s="155" t="s">
        <v>80</v>
      </c>
      <c r="AY217" s="14" t="s">
        <v>128</v>
      </c>
      <c r="BE217" s="156">
        <f t="shared" si="54"/>
        <v>0</v>
      </c>
      <c r="BF217" s="156">
        <f t="shared" si="55"/>
        <v>52.86</v>
      </c>
      <c r="BG217" s="156">
        <f t="shared" si="56"/>
        <v>0</v>
      </c>
      <c r="BH217" s="156">
        <f t="shared" si="57"/>
        <v>0</v>
      </c>
      <c r="BI217" s="156">
        <f t="shared" si="58"/>
        <v>0</v>
      </c>
      <c r="BJ217" s="14" t="s">
        <v>80</v>
      </c>
      <c r="BK217" s="157">
        <f t="shared" si="59"/>
        <v>52.86</v>
      </c>
      <c r="BL217" s="14" t="s">
        <v>135</v>
      </c>
      <c r="BM217" s="155" t="s">
        <v>416</v>
      </c>
    </row>
    <row r="218" spans="1:65" s="2" customFormat="1" ht="30" customHeight="1">
      <c r="A218" s="26"/>
      <c r="B218" s="144"/>
      <c r="C218" s="145" t="s">
        <v>393</v>
      </c>
      <c r="D218" s="145" t="s">
        <v>131</v>
      </c>
      <c r="E218" s="146" t="s">
        <v>496</v>
      </c>
      <c r="F218" s="147" t="s">
        <v>497</v>
      </c>
      <c r="G218" s="148" t="s">
        <v>134</v>
      </c>
      <c r="H218" s="149">
        <v>8.875</v>
      </c>
      <c r="I218" s="149">
        <v>12.58</v>
      </c>
      <c r="J218" s="149">
        <f t="shared" si="50"/>
        <v>111.648</v>
      </c>
      <c r="K218" s="150"/>
      <c r="L218" s="27"/>
      <c r="M218" s="151" t="s">
        <v>1</v>
      </c>
      <c r="N218" s="152" t="s">
        <v>37</v>
      </c>
      <c r="O218" s="153">
        <v>0</v>
      </c>
      <c r="P218" s="153">
        <f t="shared" si="51"/>
        <v>0</v>
      </c>
      <c r="Q218" s="153">
        <v>0</v>
      </c>
      <c r="R218" s="153">
        <f t="shared" si="52"/>
        <v>0</v>
      </c>
      <c r="S218" s="153">
        <v>0</v>
      </c>
      <c r="T218" s="154">
        <f t="shared" si="5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135</v>
      </c>
      <c r="AT218" s="155" t="s">
        <v>131</v>
      </c>
      <c r="AU218" s="155" t="s">
        <v>80</v>
      </c>
      <c r="AY218" s="14" t="s">
        <v>128</v>
      </c>
      <c r="BE218" s="156">
        <f t="shared" si="54"/>
        <v>0</v>
      </c>
      <c r="BF218" s="156">
        <f t="shared" si="55"/>
        <v>111.648</v>
      </c>
      <c r="BG218" s="156">
        <f t="shared" si="56"/>
        <v>0</v>
      </c>
      <c r="BH218" s="156">
        <f t="shared" si="57"/>
        <v>0</v>
      </c>
      <c r="BI218" s="156">
        <f t="shared" si="58"/>
        <v>0</v>
      </c>
      <c r="BJ218" s="14" t="s">
        <v>80</v>
      </c>
      <c r="BK218" s="157">
        <f t="shared" si="59"/>
        <v>111.648</v>
      </c>
      <c r="BL218" s="14" t="s">
        <v>135</v>
      </c>
      <c r="BM218" s="155" t="s">
        <v>419</v>
      </c>
    </row>
    <row r="219" spans="1:65" s="2" customFormat="1" ht="19.899999999999999" customHeight="1">
      <c r="A219" s="26"/>
      <c r="B219" s="144"/>
      <c r="C219" s="145" t="s">
        <v>397</v>
      </c>
      <c r="D219" s="145" t="s">
        <v>131</v>
      </c>
      <c r="E219" s="146" t="s">
        <v>500</v>
      </c>
      <c r="F219" s="147" t="s">
        <v>501</v>
      </c>
      <c r="G219" s="148" t="s">
        <v>134</v>
      </c>
      <c r="H219" s="149">
        <v>8.875</v>
      </c>
      <c r="I219" s="149">
        <v>9.85</v>
      </c>
      <c r="J219" s="149">
        <f t="shared" si="50"/>
        <v>87.418999999999997</v>
      </c>
      <c r="K219" s="150"/>
      <c r="L219" s="27"/>
      <c r="M219" s="151" t="s">
        <v>1</v>
      </c>
      <c r="N219" s="152" t="s">
        <v>37</v>
      </c>
      <c r="O219" s="153">
        <v>0</v>
      </c>
      <c r="P219" s="153">
        <f t="shared" si="51"/>
        <v>0</v>
      </c>
      <c r="Q219" s="153">
        <v>0</v>
      </c>
      <c r="R219" s="153">
        <f t="shared" si="52"/>
        <v>0</v>
      </c>
      <c r="S219" s="153">
        <v>0</v>
      </c>
      <c r="T219" s="154">
        <f t="shared" si="5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135</v>
      </c>
      <c r="AT219" s="155" t="s">
        <v>131</v>
      </c>
      <c r="AU219" s="155" t="s">
        <v>80</v>
      </c>
      <c r="AY219" s="14" t="s">
        <v>128</v>
      </c>
      <c r="BE219" s="156">
        <f t="shared" si="54"/>
        <v>0</v>
      </c>
      <c r="BF219" s="156">
        <f t="shared" si="55"/>
        <v>87.418999999999997</v>
      </c>
      <c r="BG219" s="156">
        <f t="shared" si="56"/>
        <v>0</v>
      </c>
      <c r="BH219" s="156">
        <f t="shared" si="57"/>
        <v>0</v>
      </c>
      <c r="BI219" s="156">
        <f t="shared" si="58"/>
        <v>0</v>
      </c>
      <c r="BJ219" s="14" t="s">
        <v>80</v>
      </c>
      <c r="BK219" s="157">
        <f t="shared" si="59"/>
        <v>87.418999999999997</v>
      </c>
      <c r="BL219" s="14" t="s">
        <v>135</v>
      </c>
      <c r="BM219" s="155" t="s">
        <v>423</v>
      </c>
    </row>
    <row r="220" spans="1:65" s="2" customFormat="1" ht="22.15" customHeight="1">
      <c r="A220" s="26"/>
      <c r="B220" s="144"/>
      <c r="C220" s="145" t="s">
        <v>250</v>
      </c>
      <c r="D220" s="145" t="s">
        <v>131</v>
      </c>
      <c r="E220" s="146" t="s">
        <v>528</v>
      </c>
      <c r="F220" s="147" t="s">
        <v>529</v>
      </c>
      <c r="G220" s="148" t="s">
        <v>160</v>
      </c>
      <c r="H220" s="149">
        <v>0.503</v>
      </c>
      <c r="I220" s="149">
        <v>40.768999999999998</v>
      </c>
      <c r="J220" s="149">
        <f t="shared" si="50"/>
        <v>20.507000000000001</v>
      </c>
      <c r="K220" s="150"/>
      <c r="L220" s="27"/>
      <c r="M220" s="151" t="s">
        <v>1</v>
      </c>
      <c r="N220" s="152" t="s">
        <v>37</v>
      </c>
      <c r="O220" s="153">
        <v>0</v>
      </c>
      <c r="P220" s="153">
        <f t="shared" si="51"/>
        <v>0</v>
      </c>
      <c r="Q220" s="153">
        <v>0</v>
      </c>
      <c r="R220" s="153">
        <f t="shared" si="52"/>
        <v>0</v>
      </c>
      <c r="S220" s="153">
        <v>0</v>
      </c>
      <c r="T220" s="154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135</v>
      </c>
      <c r="AT220" s="155" t="s">
        <v>131</v>
      </c>
      <c r="AU220" s="155" t="s">
        <v>80</v>
      </c>
      <c r="AY220" s="14" t="s">
        <v>128</v>
      </c>
      <c r="BE220" s="156">
        <f t="shared" si="54"/>
        <v>0</v>
      </c>
      <c r="BF220" s="156">
        <f t="shared" si="55"/>
        <v>20.507000000000001</v>
      </c>
      <c r="BG220" s="156">
        <f t="shared" si="56"/>
        <v>0</v>
      </c>
      <c r="BH220" s="156">
        <f t="shared" si="57"/>
        <v>0</v>
      </c>
      <c r="BI220" s="156">
        <f t="shared" si="58"/>
        <v>0</v>
      </c>
      <c r="BJ220" s="14" t="s">
        <v>80</v>
      </c>
      <c r="BK220" s="157">
        <f t="shared" si="59"/>
        <v>20.507000000000001</v>
      </c>
      <c r="BL220" s="14" t="s">
        <v>135</v>
      </c>
      <c r="BM220" s="155" t="s">
        <v>426</v>
      </c>
    </row>
    <row r="221" spans="1:65" s="12" customFormat="1" ht="22.9" customHeight="1">
      <c r="B221" s="132"/>
      <c r="D221" s="133" t="s">
        <v>70</v>
      </c>
      <c r="E221" s="142" t="s">
        <v>623</v>
      </c>
      <c r="F221" s="142" t="s">
        <v>544</v>
      </c>
      <c r="J221" s="143">
        <f>BK221</f>
        <v>2119.3139999999999</v>
      </c>
      <c r="L221" s="132"/>
      <c r="M221" s="136"/>
      <c r="N221" s="137"/>
      <c r="O221" s="137"/>
      <c r="P221" s="138">
        <f>SUM(P222:P228)</f>
        <v>0</v>
      </c>
      <c r="Q221" s="137"/>
      <c r="R221" s="138">
        <f>SUM(R222:R228)</f>
        <v>0</v>
      </c>
      <c r="S221" s="137"/>
      <c r="T221" s="139">
        <f>SUM(T222:T228)</f>
        <v>0</v>
      </c>
      <c r="AR221" s="133" t="s">
        <v>76</v>
      </c>
      <c r="AT221" s="140" t="s">
        <v>70</v>
      </c>
      <c r="AU221" s="140" t="s">
        <v>76</v>
      </c>
      <c r="AY221" s="133" t="s">
        <v>128</v>
      </c>
      <c r="BK221" s="141">
        <f>SUM(BK222:BK228)</f>
        <v>2119.3139999999999</v>
      </c>
    </row>
    <row r="222" spans="1:65" s="2" customFormat="1" ht="22.15" customHeight="1">
      <c r="A222" s="26"/>
      <c r="B222" s="144"/>
      <c r="C222" s="145" t="s">
        <v>406</v>
      </c>
      <c r="D222" s="145" t="s">
        <v>131</v>
      </c>
      <c r="E222" s="146" t="s">
        <v>553</v>
      </c>
      <c r="F222" s="147" t="s">
        <v>554</v>
      </c>
      <c r="G222" s="148" t="s">
        <v>134</v>
      </c>
      <c r="H222" s="149">
        <v>40.35</v>
      </c>
      <c r="I222" s="149">
        <v>38.61</v>
      </c>
      <c r="J222" s="149">
        <f t="shared" ref="J222:J228" si="60">ROUND(I222*H222,3)</f>
        <v>1557.914</v>
      </c>
      <c r="K222" s="150"/>
      <c r="L222" s="27"/>
      <c r="M222" s="151" t="s">
        <v>1</v>
      </c>
      <c r="N222" s="152" t="s">
        <v>37</v>
      </c>
      <c r="O222" s="153">
        <v>0</v>
      </c>
      <c r="P222" s="153">
        <f t="shared" ref="P222:P228" si="61">O222*H222</f>
        <v>0</v>
      </c>
      <c r="Q222" s="153">
        <v>0</v>
      </c>
      <c r="R222" s="153">
        <f t="shared" ref="R222:R228" si="62">Q222*H222</f>
        <v>0</v>
      </c>
      <c r="S222" s="153">
        <v>0</v>
      </c>
      <c r="T222" s="154">
        <f t="shared" ref="T222:T228" si="63"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135</v>
      </c>
      <c r="AT222" s="155" t="s">
        <v>131</v>
      </c>
      <c r="AU222" s="155" t="s">
        <v>80</v>
      </c>
      <c r="AY222" s="14" t="s">
        <v>128</v>
      </c>
      <c r="BE222" s="156">
        <f t="shared" ref="BE222:BE228" si="64">IF(N222="základná",J222,0)</f>
        <v>0</v>
      </c>
      <c r="BF222" s="156">
        <f t="shared" ref="BF222:BF228" si="65">IF(N222="znížená",J222,0)</f>
        <v>1557.914</v>
      </c>
      <c r="BG222" s="156">
        <f t="shared" ref="BG222:BG228" si="66">IF(N222="zákl. prenesená",J222,0)</f>
        <v>0</v>
      </c>
      <c r="BH222" s="156">
        <f t="shared" ref="BH222:BH228" si="67">IF(N222="zníž. prenesená",J222,0)</f>
        <v>0</v>
      </c>
      <c r="BI222" s="156">
        <f t="shared" ref="BI222:BI228" si="68">IF(N222="nulová",J222,0)</f>
        <v>0</v>
      </c>
      <c r="BJ222" s="14" t="s">
        <v>80</v>
      </c>
      <c r="BK222" s="157">
        <f t="shared" ref="BK222:BK228" si="69">ROUND(I222*H222,3)</f>
        <v>1557.914</v>
      </c>
      <c r="BL222" s="14" t="s">
        <v>135</v>
      </c>
      <c r="BM222" s="155" t="s">
        <v>430</v>
      </c>
    </row>
    <row r="223" spans="1:65" s="2" customFormat="1" ht="22.15" customHeight="1">
      <c r="A223" s="26"/>
      <c r="B223" s="144"/>
      <c r="C223" s="145" t="s">
        <v>254</v>
      </c>
      <c r="D223" s="145" t="s">
        <v>131</v>
      </c>
      <c r="E223" s="146" t="s">
        <v>563</v>
      </c>
      <c r="F223" s="147" t="s">
        <v>564</v>
      </c>
      <c r="G223" s="148" t="s">
        <v>211</v>
      </c>
      <c r="H223" s="149">
        <v>8.43</v>
      </c>
      <c r="I223" s="149">
        <v>19.428000000000001</v>
      </c>
      <c r="J223" s="149">
        <f t="shared" si="60"/>
        <v>163.77799999999999</v>
      </c>
      <c r="K223" s="150"/>
      <c r="L223" s="27"/>
      <c r="M223" s="151" t="s">
        <v>1</v>
      </c>
      <c r="N223" s="152" t="s">
        <v>37</v>
      </c>
      <c r="O223" s="153">
        <v>0</v>
      </c>
      <c r="P223" s="153">
        <f t="shared" si="61"/>
        <v>0</v>
      </c>
      <c r="Q223" s="153">
        <v>0</v>
      </c>
      <c r="R223" s="153">
        <f t="shared" si="62"/>
        <v>0</v>
      </c>
      <c r="S223" s="153">
        <v>0</v>
      </c>
      <c r="T223" s="154">
        <f t="shared" si="6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135</v>
      </c>
      <c r="AT223" s="155" t="s">
        <v>131</v>
      </c>
      <c r="AU223" s="155" t="s">
        <v>80</v>
      </c>
      <c r="AY223" s="14" t="s">
        <v>128</v>
      </c>
      <c r="BE223" s="156">
        <f t="shared" si="64"/>
        <v>0</v>
      </c>
      <c r="BF223" s="156">
        <f t="shared" si="65"/>
        <v>163.77799999999999</v>
      </c>
      <c r="BG223" s="156">
        <f t="shared" si="66"/>
        <v>0</v>
      </c>
      <c r="BH223" s="156">
        <f t="shared" si="67"/>
        <v>0</v>
      </c>
      <c r="BI223" s="156">
        <f t="shared" si="68"/>
        <v>0</v>
      </c>
      <c r="BJ223" s="14" t="s">
        <v>80</v>
      </c>
      <c r="BK223" s="157">
        <f t="shared" si="69"/>
        <v>163.77799999999999</v>
      </c>
      <c r="BL223" s="14" t="s">
        <v>135</v>
      </c>
      <c r="BM223" s="155" t="s">
        <v>434</v>
      </c>
    </row>
    <row r="224" spans="1:65" s="2" customFormat="1" ht="22.15" customHeight="1">
      <c r="A224" s="26"/>
      <c r="B224" s="144"/>
      <c r="C224" s="145" t="s">
        <v>413</v>
      </c>
      <c r="D224" s="145" t="s">
        <v>131</v>
      </c>
      <c r="E224" s="146" t="s">
        <v>1005</v>
      </c>
      <c r="F224" s="147" t="s">
        <v>1006</v>
      </c>
      <c r="G224" s="148" t="s">
        <v>211</v>
      </c>
      <c r="H224" s="149">
        <v>0.75</v>
      </c>
      <c r="I224" s="149">
        <v>12.596</v>
      </c>
      <c r="J224" s="149">
        <f t="shared" si="60"/>
        <v>9.4469999999999992</v>
      </c>
      <c r="K224" s="150"/>
      <c r="L224" s="27"/>
      <c r="M224" s="151" t="s">
        <v>1</v>
      </c>
      <c r="N224" s="152" t="s">
        <v>37</v>
      </c>
      <c r="O224" s="153">
        <v>0</v>
      </c>
      <c r="P224" s="153">
        <f t="shared" si="61"/>
        <v>0</v>
      </c>
      <c r="Q224" s="153">
        <v>0</v>
      </c>
      <c r="R224" s="153">
        <f t="shared" si="62"/>
        <v>0</v>
      </c>
      <c r="S224" s="153">
        <v>0</v>
      </c>
      <c r="T224" s="154">
        <f t="shared" si="6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135</v>
      </c>
      <c r="AT224" s="155" t="s">
        <v>131</v>
      </c>
      <c r="AU224" s="155" t="s">
        <v>80</v>
      </c>
      <c r="AY224" s="14" t="s">
        <v>128</v>
      </c>
      <c r="BE224" s="156">
        <f t="shared" si="64"/>
        <v>0</v>
      </c>
      <c r="BF224" s="156">
        <f t="shared" si="65"/>
        <v>9.4469999999999992</v>
      </c>
      <c r="BG224" s="156">
        <f t="shared" si="66"/>
        <v>0</v>
      </c>
      <c r="BH224" s="156">
        <f t="shared" si="67"/>
        <v>0</v>
      </c>
      <c r="BI224" s="156">
        <f t="shared" si="68"/>
        <v>0</v>
      </c>
      <c r="BJ224" s="14" t="s">
        <v>80</v>
      </c>
      <c r="BK224" s="157">
        <f t="shared" si="69"/>
        <v>9.4469999999999992</v>
      </c>
      <c r="BL224" s="14" t="s">
        <v>135</v>
      </c>
      <c r="BM224" s="155" t="s">
        <v>441</v>
      </c>
    </row>
    <row r="225" spans="1:65" s="2" customFormat="1" ht="22.15" customHeight="1">
      <c r="A225" s="26"/>
      <c r="B225" s="144"/>
      <c r="C225" s="145" t="s">
        <v>257</v>
      </c>
      <c r="D225" s="145" t="s">
        <v>131</v>
      </c>
      <c r="E225" s="146" t="s">
        <v>1007</v>
      </c>
      <c r="F225" s="147" t="s">
        <v>1008</v>
      </c>
      <c r="G225" s="148" t="s">
        <v>211</v>
      </c>
      <c r="H225" s="149">
        <v>7</v>
      </c>
      <c r="I225" s="149">
        <v>22.12</v>
      </c>
      <c r="J225" s="149">
        <f t="shared" si="60"/>
        <v>154.84</v>
      </c>
      <c r="K225" s="150"/>
      <c r="L225" s="27"/>
      <c r="M225" s="151" t="s">
        <v>1</v>
      </c>
      <c r="N225" s="152" t="s">
        <v>37</v>
      </c>
      <c r="O225" s="153">
        <v>0</v>
      </c>
      <c r="P225" s="153">
        <f t="shared" si="61"/>
        <v>0</v>
      </c>
      <c r="Q225" s="153">
        <v>0</v>
      </c>
      <c r="R225" s="153">
        <f t="shared" si="62"/>
        <v>0</v>
      </c>
      <c r="S225" s="153">
        <v>0</v>
      </c>
      <c r="T225" s="154">
        <f t="shared" si="6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135</v>
      </c>
      <c r="AT225" s="155" t="s">
        <v>131</v>
      </c>
      <c r="AU225" s="155" t="s">
        <v>80</v>
      </c>
      <c r="AY225" s="14" t="s">
        <v>128</v>
      </c>
      <c r="BE225" s="156">
        <f t="shared" si="64"/>
        <v>0</v>
      </c>
      <c r="BF225" s="156">
        <f t="shared" si="65"/>
        <v>154.84</v>
      </c>
      <c r="BG225" s="156">
        <f t="shared" si="66"/>
        <v>0</v>
      </c>
      <c r="BH225" s="156">
        <f t="shared" si="67"/>
        <v>0</v>
      </c>
      <c r="BI225" s="156">
        <f t="shared" si="68"/>
        <v>0</v>
      </c>
      <c r="BJ225" s="14" t="s">
        <v>80</v>
      </c>
      <c r="BK225" s="157">
        <f t="shared" si="69"/>
        <v>154.84</v>
      </c>
      <c r="BL225" s="14" t="s">
        <v>135</v>
      </c>
      <c r="BM225" s="155" t="s">
        <v>445</v>
      </c>
    </row>
    <row r="226" spans="1:65" s="2" customFormat="1" ht="22.15" customHeight="1">
      <c r="A226" s="26"/>
      <c r="B226" s="144"/>
      <c r="C226" s="145" t="s">
        <v>420</v>
      </c>
      <c r="D226" s="145" t="s">
        <v>131</v>
      </c>
      <c r="E226" s="146" t="s">
        <v>1009</v>
      </c>
      <c r="F226" s="147" t="s">
        <v>1010</v>
      </c>
      <c r="G226" s="148" t="s">
        <v>211</v>
      </c>
      <c r="H226" s="149">
        <v>4.5</v>
      </c>
      <c r="I226" s="149">
        <v>24.92</v>
      </c>
      <c r="J226" s="149">
        <f t="shared" si="60"/>
        <v>112.14</v>
      </c>
      <c r="K226" s="150"/>
      <c r="L226" s="27"/>
      <c r="M226" s="151" t="s">
        <v>1</v>
      </c>
      <c r="N226" s="152" t="s">
        <v>37</v>
      </c>
      <c r="O226" s="153">
        <v>0</v>
      </c>
      <c r="P226" s="153">
        <f t="shared" si="61"/>
        <v>0</v>
      </c>
      <c r="Q226" s="153">
        <v>0</v>
      </c>
      <c r="R226" s="153">
        <f t="shared" si="62"/>
        <v>0</v>
      </c>
      <c r="S226" s="153">
        <v>0</v>
      </c>
      <c r="T226" s="154">
        <f t="shared" si="6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135</v>
      </c>
      <c r="AT226" s="155" t="s">
        <v>131</v>
      </c>
      <c r="AU226" s="155" t="s">
        <v>80</v>
      </c>
      <c r="AY226" s="14" t="s">
        <v>128</v>
      </c>
      <c r="BE226" s="156">
        <f t="shared" si="64"/>
        <v>0</v>
      </c>
      <c r="BF226" s="156">
        <f t="shared" si="65"/>
        <v>112.14</v>
      </c>
      <c r="BG226" s="156">
        <f t="shared" si="66"/>
        <v>0</v>
      </c>
      <c r="BH226" s="156">
        <f t="shared" si="67"/>
        <v>0</v>
      </c>
      <c r="BI226" s="156">
        <f t="shared" si="68"/>
        <v>0</v>
      </c>
      <c r="BJ226" s="14" t="s">
        <v>80</v>
      </c>
      <c r="BK226" s="157">
        <f t="shared" si="69"/>
        <v>112.14</v>
      </c>
      <c r="BL226" s="14" t="s">
        <v>135</v>
      </c>
      <c r="BM226" s="155" t="s">
        <v>449</v>
      </c>
    </row>
    <row r="227" spans="1:65" s="2" customFormat="1" ht="14.45" customHeight="1">
      <c r="A227" s="26"/>
      <c r="B227" s="144"/>
      <c r="C227" s="145" t="s">
        <v>262</v>
      </c>
      <c r="D227" s="145" t="s">
        <v>131</v>
      </c>
      <c r="E227" s="146" t="s">
        <v>613</v>
      </c>
      <c r="F227" s="147" t="s">
        <v>614</v>
      </c>
      <c r="G227" s="148" t="s">
        <v>134</v>
      </c>
      <c r="H227" s="149">
        <v>34.950000000000003</v>
      </c>
      <c r="I227" s="149">
        <v>2.4750000000000001</v>
      </c>
      <c r="J227" s="149">
        <f t="shared" si="60"/>
        <v>86.501000000000005</v>
      </c>
      <c r="K227" s="150"/>
      <c r="L227" s="27"/>
      <c r="M227" s="151" t="s">
        <v>1</v>
      </c>
      <c r="N227" s="152" t="s">
        <v>37</v>
      </c>
      <c r="O227" s="153">
        <v>0</v>
      </c>
      <c r="P227" s="153">
        <f t="shared" si="61"/>
        <v>0</v>
      </c>
      <c r="Q227" s="153">
        <v>0</v>
      </c>
      <c r="R227" s="153">
        <f t="shared" si="62"/>
        <v>0</v>
      </c>
      <c r="S227" s="153">
        <v>0</v>
      </c>
      <c r="T227" s="154">
        <f t="shared" si="6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135</v>
      </c>
      <c r="AT227" s="155" t="s">
        <v>131</v>
      </c>
      <c r="AU227" s="155" t="s">
        <v>80</v>
      </c>
      <c r="AY227" s="14" t="s">
        <v>128</v>
      </c>
      <c r="BE227" s="156">
        <f t="shared" si="64"/>
        <v>0</v>
      </c>
      <c r="BF227" s="156">
        <f t="shared" si="65"/>
        <v>86.501000000000005</v>
      </c>
      <c r="BG227" s="156">
        <f t="shared" si="66"/>
        <v>0</v>
      </c>
      <c r="BH227" s="156">
        <f t="shared" si="67"/>
        <v>0</v>
      </c>
      <c r="BI227" s="156">
        <f t="shared" si="68"/>
        <v>0</v>
      </c>
      <c r="BJ227" s="14" t="s">
        <v>80</v>
      </c>
      <c r="BK227" s="157">
        <f t="shared" si="69"/>
        <v>86.501000000000005</v>
      </c>
      <c r="BL227" s="14" t="s">
        <v>135</v>
      </c>
      <c r="BM227" s="155" t="s">
        <v>452</v>
      </c>
    </row>
    <row r="228" spans="1:65" s="2" customFormat="1" ht="22.15" customHeight="1">
      <c r="A228" s="26"/>
      <c r="B228" s="144"/>
      <c r="C228" s="145" t="s">
        <v>427</v>
      </c>
      <c r="D228" s="145" t="s">
        <v>131</v>
      </c>
      <c r="E228" s="146" t="s">
        <v>616</v>
      </c>
      <c r="F228" s="147" t="s">
        <v>617</v>
      </c>
      <c r="G228" s="148" t="s">
        <v>134</v>
      </c>
      <c r="H228" s="149">
        <v>36.520000000000003</v>
      </c>
      <c r="I228" s="149">
        <v>0.95</v>
      </c>
      <c r="J228" s="149">
        <f t="shared" si="60"/>
        <v>34.694000000000003</v>
      </c>
      <c r="K228" s="150"/>
      <c r="L228" s="27"/>
      <c r="M228" s="151" t="s">
        <v>1</v>
      </c>
      <c r="N228" s="152" t="s">
        <v>37</v>
      </c>
      <c r="O228" s="153">
        <v>0</v>
      </c>
      <c r="P228" s="153">
        <f t="shared" si="61"/>
        <v>0</v>
      </c>
      <c r="Q228" s="153">
        <v>0</v>
      </c>
      <c r="R228" s="153">
        <f t="shared" si="62"/>
        <v>0</v>
      </c>
      <c r="S228" s="153">
        <v>0</v>
      </c>
      <c r="T228" s="154">
        <f t="shared" si="6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135</v>
      </c>
      <c r="AT228" s="155" t="s">
        <v>131</v>
      </c>
      <c r="AU228" s="155" t="s">
        <v>80</v>
      </c>
      <c r="AY228" s="14" t="s">
        <v>128</v>
      </c>
      <c r="BE228" s="156">
        <f t="shared" si="64"/>
        <v>0</v>
      </c>
      <c r="BF228" s="156">
        <f t="shared" si="65"/>
        <v>34.694000000000003</v>
      </c>
      <c r="BG228" s="156">
        <f t="shared" si="66"/>
        <v>0</v>
      </c>
      <c r="BH228" s="156">
        <f t="shared" si="67"/>
        <v>0</v>
      </c>
      <c r="BI228" s="156">
        <f t="shared" si="68"/>
        <v>0</v>
      </c>
      <c r="BJ228" s="14" t="s">
        <v>80</v>
      </c>
      <c r="BK228" s="157">
        <f t="shared" si="69"/>
        <v>34.694000000000003</v>
      </c>
      <c r="BL228" s="14" t="s">
        <v>135</v>
      </c>
      <c r="BM228" s="155" t="s">
        <v>456</v>
      </c>
    </row>
    <row r="229" spans="1:65" s="12" customFormat="1" ht="22.9" customHeight="1">
      <c r="B229" s="132"/>
      <c r="D229" s="133" t="s">
        <v>70</v>
      </c>
      <c r="E229" s="142" t="s">
        <v>776</v>
      </c>
      <c r="F229" s="142" t="s">
        <v>624</v>
      </c>
      <c r="J229" s="143">
        <f>BK229</f>
        <v>829.1</v>
      </c>
      <c r="L229" s="132"/>
      <c r="M229" s="136"/>
      <c r="N229" s="137"/>
      <c r="O229" s="137"/>
      <c r="P229" s="138">
        <f>SUM(P230:P235)</f>
        <v>0</v>
      </c>
      <c r="Q229" s="137"/>
      <c r="R229" s="138">
        <f>SUM(R230:R235)</f>
        <v>0</v>
      </c>
      <c r="S229" s="137"/>
      <c r="T229" s="139">
        <f>SUM(T230:T235)</f>
        <v>0</v>
      </c>
      <c r="AR229" s="133" t="s">
        <v>76</v>
      </c>
      <c r="AT229" s="140" t="s">
        <v>70</v>
      </c>
      <c r="AU229" s="140" t="s">
        <v>76</v>
      </c>
      <c r="AY229" s="133" t="s">
        <v>128</v>
      </c>
      <c r="BK229" s="141">
        <f>SUM(BK230:BK235)</f>
        <v>829.1</v>
      </c>
    </row>
    <row r="230" spans="1:65" s="2" customFormat="1" ht="22.15" customHeight="1">
      <c r="A230" s="26"/>
      <c r="B230" s="144"/>
      <c r="C230" s="145" t="s">
        <v>431</v>
      </c>
      <c r="D230" s="145" t="s">
        <v>131</v>
      </c>
      <c r="E230" s="146" t="s">
        <v>1011</v>
      </c>
      <c r="F230" s="147" t="s">
        <v>1012</v>
      </c>
      <c r="G230" s="148" t="s">
        <v>344</v>
      </c>
      <c r="H230" s="149">
        <v>2</v>
      </c>
      <c r="I230" s="149">
        <v>25</v>
      </c>
      <c r="J230" s="149">
        <f t="shared" ref="J230:J235" si="70">ROUND(I230*H230,3)</f>
        <v>50</v>
      </c>
      <c r="K230" s="150"/>
      <c r="L230" s="27"/>
      <c r="M230" s="151" t="s">
        <v>1</v>
      </c>
      <c r="N230" s="152" t="s">
        <v>37</v>
      </c>
      <c r="O230" s="153">
        <v>0</v>
      </c>
      <c r="P230" s="153">
        <f t="shared" ref="P230:P235" si="71">O230*H230</f>
        <v>0</v>
      </c>
      <c r="Q230" s="153">
        <v>0</v>
      </c>
      <c r="R230" s="153">
        <f t="shared" ref="R230:R235" si="72">Q230*H230</f>
        <v>0</v>
      </c>
      <c r="S230" s="153">
        <v>0</v>
      </c>
      <c r="T230" s="154">
        <f t="shared" ref="T230:T235" si="73"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135</v>
      </c>
      <c r="AT230" s="155" t="s">
        <v>131</v>
      </c>
      <c r="AU230" s="155" t="s">
        <v>80</v>
      </c>
      <c r="AY230" s="14" t="s">
        <v>128</v>
      </c>
      <c r="BE230" s="156">
        <f t="shared" ref="BE230:BE235" si="74">IF(N230="základná",J230,0)</f>
        <v>0</v>
      </c>
      <c r="BF230" s="156">
        <f t="shared" ref="BF230:BF235" si="75">IF(N230="znížená",J230,0)</f>
        <v>50</v>
      </c>
      <c r="BG230" s="156">
        <f t="shared" ref="BG230:BG235" si="76">IF(N230="zákl. prenesená",J230,0)</f>
        <v>0</v>
      </c>
      <c r="BH230" s="156">
        <f t="shared" ref="BH230:BH235" si="77">IF(N230="zníž. prenesená",J230,0)</f>
        <v>0</v>
      </c>
      <c r="BI230" s="156">
        <f t="shared" ref="BI230:BI235" si="78">IF(N230="nulová",J230,0)</f>
        <v>0</v>
      </c>
      <c r="BJ230" s="14" t="s">
        <v>80</v>
      </c>
      <c r="BK230" s="157">
        <f t="shared" ref="BK230:BK235" si="79">ROUND(I230*H230,3)</f>
        <v>50</v>
      </c>
      <c r="BL230" s="14" t="s">
        <v>135</v>
      </c>
      <c r="BM230" s="155" t="s">
        <v>459</v>
      </c>
    </row>
    <row r="231" spans="1:65" s="2" customFormat="1" ht="14.45" customHeight="1">
      <c r="A231" s="26"/>
      <c r="B231" s="144"/>
      <c r="C231" s="158" t="s">
        <v>437</v>
      </c>
      <c r="D231" s="158" t="s">
        <v>157</v>
      </c>
      <c r="E231" s="159" t="s">
        <v>1013</v>
      </c>
      <c r="F231" s="160" t="s">
        <v>1014</v>
      </c>
      <c r="G231" s="161" t="s">
        <v>344</v>
      </c>
      <c r="H231" s="162">
        <v>2</v>
      </c>
      <c r="I231" s="162">
        <v>95.3</v>
      </c>
      <c r="J231" s="162">
        <f t="shared" si="70"/>
        <v>190.6</v>
      </c>
      <c r="K231" s="163"/>
      <c r="L231" s="164"/>
      <c r="M231" s="165" t="s">
        <v>1</v>
      </c>
      <c r="N231" s="166" t="s">
        <v>37</v>
      </c>
      <c r="O231" s="153">
        <v>0</v>
      </c>
      <c r="P231" s="153">
        <f t="shared" si="71"/>
        <v>0</v>
      </c>
      <c r="Q231" s="153">
        <v>0</v>
      </c>
      <c r="R231" s="153">
        <f t="shared" si="72"/>
        <v>0</v>
      </c>
      <c r="S231" s="153">
        <v>0</v>
      </c>
      <c r="T231" s="154">
        <f t="shared" si="7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145</v>
      </c>
      <c r="AT231" s="155" t="s">
        <v>157</v>
      </c>
      <c r="AU231" s="155" t="s">
        <v>80</v>
      </c>
      <c r="AY231" s="14" t="s">
        <v>128</v>
      </c>
      <c r="BE231" s="156">
        <f t="shared" si="74"/>
        <v>0</v>
      </c>
      <c r="BF231" s="156">
        <f t="shared" si="75"/>
        <v>190.6</v>
      </c>
      <c r="BG231" s="156">
        <f t="shared" si="76"/>
        <v>0</v>
      </c>
      <c r="BH231" s="156">
        <f t="shared" si="77"/>
        <v>0</v>
      </c>
      <c r="BI231" s="156">
        <f t="shared" si="78"/>
        <v>0</v>
      </c>
      <c r="BJ231" s="14" t="s">
        <v>80</v>
      </c>
      <c r="BK231" s="157">
        <f t="shared" si="79"/>
        <v>190.6</v>
      </c>
      <c r="BL231" s="14" t="s">
        <v>135</v>
      </c>
      <c r="BM231" s="155" t="s">
        <v>463</v>
      </c>
    </row>
    <row r="232" spans="1:65" s="2" customFormat="1" ht="22.15" customHeight="1">
      <c r="A232" s="26"/>
      <c r="B232" s="144"/>
      <c r="C232" s="145" t="s">
        <v>265</v>
      </c>
      <c r="D232" s="145" t="s">
        <v>131</v>
      </c>
      <c r="E232" s="146" t="s">
        <v>1015</v>
      </c>
      <c r="F232" s="147" t="s">
        <v>1016</v>
      </c>
      <c r="G232" s="148" t="s">
        <v>344</v>
      </c>
      <c r="H232" s="149">
        <v>1</v>
      </c>
      <c r="I232" s="149">
        <v>55</v>
      </c>
      <c r="J232" s="149">
        <f t="shared" si="70"/>
        <v>55</v>
      </c>
      <c r="K232" s="150"/>
      <c r="L232" s="27"/>
      <c r="M232" s="151" t="s">
        <v>1</v>
      </c>
      <c r="N232" s="152" t="s">
        <v>37</v>
      </c>
      <c r="O232" s="153">
        <v>0</v>
      </c>
      <c r="P232" s="153">
        <f t="shared" si="71"/>
        <v>0</v>
      </c>
      <c r="Q232" s="153">
        <v>0</v>
      </c>
      <c r="R232" s="153">
        <f t="shared" si="72"/>
        <v>0</v>
      </c>
      <c r="S232" s="153">
        <v>0</v>
      </c>
      <c r="T232" s="154">
        <f t="shared" si="7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135</v>
      </c>
      <c r="AT232" s="155" t="s">
        <v>131</v>
      </c>
      <c r="AU232" s="155" t="s">
        <v>80</v>
      </c>
      <c r="AY232" s="14" t="s">
        <v>128</v>
      </c>
      <c r="BE232" s="156">
        <f t="shared" si="74"/>
        <v>0</v>
      </c>
      <c r="BF232" s="156">
        <f t="shared" si="75"/>
        <v>55</v>
      </c>
      <c r="BG232" s="156">
        <f t="shared" si="76"/>
        <v>0</v>
      </c>
      <c r="BH232" s="156">
        <f t="shared" si="77"/>
        <v>0</v>
      </c>
      <c r="BI232" s="156">
        <f t="shared" si="78"/>
        <v>0</v>
      </c>
      <c r="BJ232" s="14" t="s">
        <v>80</v>
      </c>
      <c r="BK232" s="157">
        <f t="shared" si="79"/>
        <v>55</v>
      </c>
      <c r="BL232" s="14" t="s">
        <v>135</v>
      </c>
      <c r="BM232" s="155" t="s">
        <v>466</v>
      </c>
    </row>
    <row r="233" spans="1:65" s="2" customFormat="1" ht="19.899999999999999" customHeight="1">
      <c r="A233" s="26"/>
      <c r="B233" s="144"/>
      <c r="C233" s="158" t="s">
        <v>446</v>
      </c>
      <c r="D233" s="158" t="s">
        <v>157</v>
      </c>
      <c r="E233" s="159" t="s">
        <v>1017</v>
      </c>
      <c r="F233" s="160" t="s">
        <v>1018</v>
      </c>
      <c r="G233" s="161" t="s">
        <v>344</v>
      </c>
      <c r="H233" s="162">
        <v>1</v>
      </c>
      <c r="I233" s="162">
        <v>463</v>
      </c>
      <c r="J233" s="162">
        <f t="shared" si="70"/>
        <v>463</v>
      </c>
      <c r="K233" s="163"/>
      <c r="L233" s="164"/>
      <c r="M233" s="165" t="s">
        <v>1</v>
      </c>
      <c r="N233" s="166" t="s">
        <v>37</v>
      </c>
      <c r="O233" s="153">
        <v>0</v>
      </c>
      <c r="P233" s="153">
        <f t="shared" si="71"/>
        <v>0</v>
      </c>
      <c r="Q233" s="153">
        <v>0</v>
      </c>
      <c r="R233" s="153">
        <f t="shared" si="72"/>
        <v>0</v>
      </c>
      <c r="S233" s="153">
        <v>0</v>
      </c>
      <c r="T233" s="154">
        <f t="shared" si="7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145</v>
      </c>
      <c r="AT233" s="155" t="s">
        <v>157</v>
      </c>
      <c r="AU233" s="155" t="s">
        <v>80</v>
      </c>
      <c r="AY233" s="14" t="s">
        <v>128</v>
      </c>
      <c r="BE233" s="156">
        <f t="shared" si="74"/>
        <v>0</v>
      </c>
      <c r="BF233" s="156">
        <f t="shared" si="75"/>
        <v>463</v>
      </c>
      <c r="BG233" s="156">
        <f t="shared" si="76"/>
        <v>0</v>
      </c>
      <c r="BH233" s="156">
        <f t="shared" si="77"/>
        <v>0</v>
      </c>
      <c r="BI233" s="156">
        <f t="shared" si="78"/>
        <v>0</v>
      </c>
      <c r="BJ233" s="14" t="s">
        <v>80</v>
      </c>
      <c r="BK233" s="157">
        <f t="shared" si="79"/>
        <v>463</v>
      </c>
      <c r="BL233" s="14" t="s">
        <v>135</v>
      </c>
      <c r="BM233" s="155" t="s">
        <v>470</v>
      </c>
    </row>
    <row r="234" spans="1:65" s="2" customFormat="1" ht="22.15" customHeight="1">
      <c r="A234" s="26"/>
      <c r="B234" s="144"/>
      <c r="C234" s="145" t="s">
        <v>269</v>
      </c>
      <c r="D234" s="145" t="s">
        <v>131</v>
      </c>
      <c r="E234" s="146" t="s">
        <v>731</v>
      </c>
      <c r="F234" s="147" t="s">
        <v>732</v>
      </c>
      <c r="G234" s="148" t="s">
        <v>344</v>
      </c>
      <c r="H234" s="149">
        <v>1</v>
      </c>
      <c r="I234" s="149">
        <v>5.5</v>
      </c>
      <c r="J234" s="149">
        <f t="shared" si="70"/>
        <v>5.5</v>
      </c>
      <c r="K234" s="150"/>
      <c r="L234" s="27"/>
      <c r="M234" s="151" t="s">
        <v>1</v>
      </c>
      <c r="N234" s="152" t="s">
        <v>37</v>
      </c>
      <c r="O234" s="153">
        <v>0</v>
      </c>
      <c r="P234" s="153">
        <f t="shared" si="71"/>
        <v>0</v>
      </c>
      <c r="Q234" s="153">
        <v>0</v>
      </c>
      <c r="R234" s="153">
        <f t="shared" si="72"/>
        <v>0</v>
      </c>
      <c r="S234" s="153">
        <v>0</v>
      </c>
      <c r="T234" s="154">
        <f t="shared" si="7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135</v>
      </c>
      <c r="AT234" s="155" t="s">
        <v>131</v>
      </c>
      <c r="AU234" s="155" t="s">
        <v>80</v>
      </c>
      <c r="AY234" s="14" t="s">
        <v>128</v>
      </c>
      <c r="BE234" s="156">
        <f t="shared" si="74"/>
        <v>0</v>
      </c>
      <c r="BF234" s="156">
        <f t="shared" si="75"/>
        <v>5.5</v>
      </c>
      <c r="BG234" s="156">
        <f t="shared" si="76"/>
        <v>0</v>
      </c>
      <c r="BH234" s="156">
        <f t="shared" si="77"/>
        <v>0</v>
      </c>
      <c r="BI234" s="156">
        <f t="shared" si="78"/>
        <v>0</v>
      </c>
      <c r="BJ234" s="14" t="s">
        <v>80</v>
      </c>
      <c r="BK234" s="157">
        <f t="shared" si="79"/>
        <v>5.5</v>
      </c>
      <c r="BL234" s="14" t="s">
        <v>135</v>
      </c>
      <c r="BM234" s="155" t="s">
        <v>473</v>
      </c>
    </row>
    <row r="235" spans="1:65" s="2" customFormat="1" ht="22.15" customHeight="1">
      <c r="A235" s="26"/>
      <c r="B235" s="144"/>
      <c r="C235" s="158" t="s">
        <v>453</v>
      </c>
      <c r="D235" s="158" t="s">
        <v>157</v>
      </c>
      <c r="E235" s="159" t="s">
        <v>735</v>
      </c>
      <c r="F235" s="160" t="s">
        <v>736</v>
      </c>
      <c r="G235" s="161" t="s">
        <v>344</v>
      </c>
      <c r="H235" s="162">
        <v>1</v>
      </c>
      <c r="I235" s="162">
        <v>65</v>
      </c>
      <c r="J235" s="162">
        <f t="shared" si="70"/>
        <v>65</v>
      </c>
      <c r="K235" s="163"/>
      <c r="L235" s="164"/>
      <c r="M235" s="165" t="s">
        <v>1</v>
      </c>
      <c r="N235" s="166" t="s">
        <v>37</v>
      </c>
      <c r="O235" s="153">
        <v>0</v>
      </c>
      <c r="P235" s="153">
        <f t="shared" si="71"/>
        <v>0</v>
      </c>
      <c r="Q235" s="153">
        <v>0</v>
      </c>
      <c r="R235" s="153">
        <f t="shared" si="72"/>
        <v>0</v>
      </c>
      <c r="S235" s="153">
        <v>0</v>
      </c>
      <c r="T235" s="154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145</v>
      </c>
      <c r="AT235" s="155" t="s">
        <v>157</v>
      </c>
      <c r="AU235" s="155" t="s">
        <v>80</v>
      </c>
      <c r="AY235" s="14" t="s">
        <v>128</v>
      </c>
      <c r="BE235" s="156">
        <f t="shared" si="74"/>
        <v>0</v>
      </c>
      <c r="BF235" s="156">
        <f t="shared" si="75"/>
        <v>65</v>
      </c>
      <c r="BG235" s="156">
        <f t="shared" si="76"/>
        <v>0</v>
      </c>
      <c r="BH235" s="156">
        <f t="shared" si="77"/>
        <v>0</v>
      </c>
      <c r="BI235" s="156">
        <f t="shared" si="78"/>
        <v>0</v>
      </c>
      <c r="BJ235" s="14" t="s">
        <v>80</v>
      </c>
      <c r="BK235" s="157">
        <f t="shared" si="79"/>
        <v>65</v>
      </c>
      <c r="BL235" s="14" t="s">
        <v>135</v>
      </c>
      <c r="BM235" s="155" t="s">
        <v>477</v>
      </c>
    </row>
    <row r="236" spans="1:65" s="12" customFormat="1" ht="22.9" customHeight="1">
      <c r="B236" s="132"/>
      <c r="D236" s="133" t="s">
        <v>70</v>
      </c>
      <c r="E236" s="142" t="s">
        <v>806</v>
      </c>
      <c r="F236" s="142" t="s">
        <v>777</v>
      </c>
      <c r="J236" s="143">
        <f>BK236</f>
        <v>2650</v>
      </c>
      <c r="L236" s="132"/>
      <c r="M236" s="136"/>
      <c r="N236" s="137"/>
      <c r="O236" s="137"/>
      <c r="P236" s="138">
        <f>P237</f>
        <v>0</v>
      </c>
      <c r="Q236" s="137"/>
      <c r="R236" s="138">
        <f>R237</f>
        <v>0</v>
      </c>
      <c r="S236" s="137"/>
      <c r="T236" s="139">
        <f>T237</f>
        <v>0</v>
      </c>
      <c r="AR236" s="133" t="s">
        <v>76</v>
      </c>
      <c r="AT236" s="140" t="s">
        <v>70</v>
      </c>
      <c r="AU236" s="140" t="s">
        <v>76</v>
      </c>
      <c r="AY236" s="133" t="s">
        <v>128</v>
      </c>
      <c r="BK236" s="141">
        <f>BK237</f>
        <v>2650</v>
      </c>
    </row>
    <row r="237" spans="1:65" s="2" customFormat="1" ht="14.45" customHeight="1">
      <c r="A237" s="26"/>
      <c r="B237" s="144"/>
      <c r="C237" s="145" t="s">
        <v>272</v>
      </c>
      <c r="D237" s="145" t="s">
        <v>131</v>
      </c>
      <c r="E237" s="146" t="s">
        <v>1019</v>
      </c>
      <c r="F237" s="147" t="s">
        <v>1020</v>
      </c>
      <c r="G237" s="148" t="s">
        <v>344</v>
      </c>
      <c r="H237" s="149">
        <v>1</v>
      </c>
      <c r="I237" s="149">
        <v>2650</v>
      </c>
      <c r="J237" s="149">
        <f>ROUND(I237*H237,3)</f>
        <v>2650</v>
      </c>
      <c r="K237" s="150"/>
      <c r="L237" s="27"/>
      <c r="M237" s="151" t="s">
        <v>1</v>
      </c>
      <c r="N237" s="152" t="s">
        <v>37</v>
      </c>
      <c r="O237" s="153">
        <v>0</v>
      </c>
      <c r="P237" s="153">
        <f>O237*H237</f>
        <v>0</v>
      </c>
      <c r="Q237" s="153">
        <v>0</v>
      </c>
      <c r="R237" s="153">
        <f>Q237*H237</f>
        <v>0</v>
      </c>
      <c r="S237" s="153">
        <v>0</v>
      </c>
      <c r="T237" s="15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135</v>
      </c>
      <c r="AT237" s="155" t="s">
        <v>131</v>
      </c>
      <c r="AU237" s="155" t="s">
        <v>80</v>
      </c>
      <c r="AY237" s="14" t="s">
        <v>128</v>
      </c>
      <c r="BE237" s="156">
        <f>IF(N237="základná",J237,0)</f>
        <v>0</v>
      </c>
      <c r="BF237" s="156">
        <f>IF(N237="znížená",J237,0)</f>
        <v>2650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80</v>
      </c>
      <c r="BK237" s="157">
        <f>ROUND(I237*H237,3)</f>
        <v>2650</v>
      </c>
      <c r="BL237" s="14" t="s">
        <v>135</v>
      </c>
      <c r="BM237" s="155" t="s">
        <v>480</v>
      </c>
    </row>
    <row r="238" spans="1:65" s="12" customFormat="1" ht="22.9" customHeight="1">
      <c r="B238" s="132"/>
      <c r="D238" s="133" t="s">
        <v>70</v>
      </c>
      <c r="E238" s="142" t="s">
        <v>1021</v>
      </c>
      <c r="F238" s="142" t="s">
        <v>1022</v>
      </c>
      <c r="J238" s="143">
        <f>BK238</f>
        <v>217.291</v>
      </c>
      <c r="L238" s="132"/>
      <c r="M238" s="136"/>
      <c r="N238" s="137"/>
      <c r="O238" s="137"/>
      <c r="P238" s="138">
        <f>P239</f>
        <v>0</v>
      </c>
      <c r="Q238" s="137"/>
      <c r="R238" s="138">
        <f>R239</f>
        <v>0</v>
      </c>
      <c r="S238" s="137"/>
      <c r="T238" s="139">
        <f>T239</f>
        <v>0</v>
      </c>
      <c r="AR238" s="133" t="s">
        <v>76</v>
      </c>
      <c r="AT238" s="140" t="s">
        <v>70</v>
      </c>
      <c r="AU238" s="140" t="s">
        <v>76</v>
      </c>
      <c r="AY238" s="133" t="s">
        <v>128</v>
      </c>
      <c r="BK238" s="141">
        <f>BK239</f>
        <v>217.291</v>
      </c>
    </row>
    <row r="239" spans="1:65" s="2" customFormat="1" ht="22.15" customHeight="1">
      <c r="A239" s="26"/>
      <c r="B239" s="144"/>
      <c r="C239" s="145" t="s">
        <v>460</v>
      </c>
      <c r="D239" s="145" t="s">
        <v>131</v>
      </c>
      <c r="E239" s="146" t="s">
        <v>1023</v>
      </c>
      <c r="F239" s="147" t="s">
        <v>1024</v>
      </c>
      <c r="G239" s="148" t="s">
        <v>134</v>
      </c>
      <c r="H239" s="149">
        <v>24.5</v>
      </c>
      <c r="I239" s="149">
        <v>8.8689999999999998</v>
      </c>
      <c r="J239" s="149">
        <f>ROUND(I239*H239,3)</f>
        <v>217.291</v>
      </c>
      <c r="K239" s="150"/>
      <c r="L239" s="27"/>
      <c r="M239" s="151" t="s">
        <v>1</v>
      </c>
      <c r="N239" s="152" t="s">
        <v>37</v>
      </c>
      <c r="O239" s="153">
        <v>0</v>
      </c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135</v>
      </c>
      <c r="AT239" s="155" t="s">
        <v>131</v>
      </c>
      <c r="AU239" s="155" t="s">
        <v>80</v>
      </c>
      <c r="AY239" s="14" t="s">
        <v>128</v>
      </c>
      <c r="BE239" s="156">
        <f>IF(N239="základná",J239,0)</f>
        <v>0</v>
      </c>
      <c r="BF239" s="156">
        <f>IF(N239="znížená",J239,0)</f>
        <v>217.291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4" t="s">
        <v>80</v>
      </c>
      <c r="BK239" s="157">
        <f>ROUND(I239*H239,3)</f>
        <v>217.291</v>
      </c>
      <c r="BL239" s="14" t="s">
        <v>135</v>
      </c>
      <c r="BM239" s="155" t="s">
        <v>484</v>
      </c>
    </row>
    <row r="240" spans="1:65" s="12" customFormat="1" ht="22.9" customHeight="1">
      <c r="B240" s="132"/>
      <c r="D240" s="133" t="s">
        <v>70</v>
      </c>
      <c r="E240" s="142" t="s">
        <v>822</v>
      </c>
      <c r="F240" s="142" t="s">
        <v>875</v>
      </c>
      <c r="J240" s="143">
        <f>BK240</f>
        <v>372.4</v>
      </c>
      <c r="L240" s="132"/>
      <c r="M240" s="136"/>
      <c r="N240" s="137"/>
      <c r="O240" s="137"/>
      <c r="P240" s="138">
        <f>SUM(P241:P242)</f>
        <v>0</v>
      </c>
      <c r="Q240" s="137"/>
      <c r="R240" s="138">
        <f>SUM(R241:R242)</f>
        <v>0</v>
      </c>
      <c r="S240" s="137"/>
      <c r="T240" s="139">
        <f>SUM(T241:T242)</f>
        <v>0</v>
      </c>
      <c r="AR240" s="133" t="s">
        <v>76</v>
      </c>
      <c r="AT240" s="140" t="s">
        <v>70</v>
      </c>
      <c r="AU240" s="140" t="s">
        <v>76</v>
      </c>
      <c r="AY240" s="133" t="s">
        <v>128</v>
      </c>
      <c r="BK240" s="141">
        <f>SUM(BK241:BK242)</f>
        <v>372.4</v>
      </c>
    </row>
    <row r="241" spans="1:65" s="2" customFormat="1" ht="22.15" customHeight="1">
      <c r="A241" s="26"/>
      <c r="B241" s="144"/>
      <c r="C241" s="145" t="s">
        <v>276</v>
      </c>
      <c r="D241" s="145" t="s">
        <v>131</v>
      </c>
      <c r="E241" s="146" t="s">
        <v>1025</v>
      </c>
      <c r="F241" s="147" t="s">
        <v>1026</v>
      </c>
      <c r="G241" s="148" t="s">
        <v>344</v>
      </c>
      <c r="H241" s="149">
        <v>2</v>
      </c>
      <c r="I241" s="149">
        <v>11.2</v>
      </c>
      <c r="J241" s="149">
        <f>ROUND(I241*H241,3)</f>
        <v>22.4</v>
      </c>
      <c r="K241" s="150"/>
      <c r="L241" s="27"/>
      <c r="M241" s="151" t="s">
        <v>1</v>
      </c>
      <c r="N241" s="152" t="s">
        <v>37</v>
      </c>
      <c r="O241" s="153">
        <v>0</v>
      </c>
      <c r="P241" s="153">
        <f>O241*H241</f>
        <v>0</v>
      </c>
      <c r="Q241" s="153">
        <v>0</v>
      </c>
      <c r="R241" s="153">
        <f>Q241*H241</f>
        <v>0</v>
      </c>
      <c r="S241" s="153">
        <v>0</v>
      </c>
      <c r="T241" s="154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135</v>
      </c>
      <c r="AT241" s="155" t="s">
        <v>131</v>
      </c>
      <c r="AU241" s="155" t="s">
        <v>80</v>
      </c>
      <c r="AY241" s="14" t="s">
        <v>128</v>
      </c>
      <c r="BE241" s="156">
        <f>IF(N241="základná",J241,0)</f>
        <v>0</v>
      </c>
      <c r="BF241" s="156">
        <f>IF(N241="znížená",J241,0)</f>
        <v>22.4</v>
      </c>
      <c r="BG241" s="156">
        <f>IF(N241="zákl. prenesená",J241,0)</f>
        <v>0</v>
      </c>
      <c r="BH241" s="156">
        <f>IF(N241="zníž. prenesená",J241,0)</f>
        <v>0</v>
      </c>
      <c r="BI241" s="156">
        <f>IF(N241="nulová",J241,0)</f>
        <v>0</v>
      </c>
      <c r="BJ241" s="14" t="s">
        <v>80</v>
      </c>
      <c r="BK241" s="157">
        <f>ROUND(I241*H241,3)</f>
        <v>22.4</v>
      </c>
      <c r="BL241" s="14" t="s">
        <v>135</v>
      </c>
      <c r="BM241" s="155" t="s">
        <v>487</v>
      </c>
    </row>
    <row r="242" spans="1:65" s="2" customFormat="1" ht="22.15" customHeight="1">
      <c r="A242" s="26"/>
      <c r="B242" s="144"/>
      <c r="C242" s="145" t="s">
        <v>467</v>
      </c>
      <c r="D242" s="145" t="s">
        <v>131</v>
      </c>
      <c r="E242" s="146" t="s">
        <v>887</v>
      </c>
      <c r="F242" s="147" t="s">
        <v>888</v>
      </c>
      <c r="G242" s="148" t="s">
        <v>440</v>
      </c>
      <c r="H242" s="149">
        <v>1</v>
      </c>
      <c r="I242" s="149">
        <v>350</v>
      </c>
      <c r="J242" s="149">
        <f>ROUND(I242*H242,3)</f>
        <v>350</v>
      </c>
      <c r="K242" s="150"/>
      <c r="L242" s="27"/>
      <c r="M242" s="151" t="s">
        <v>1</v>
      </c>
      <c r="N242" s="152" t="s">
        <v>37</v>
      </c>
      <c r="O242" s="153">
        <v>0</v>
      </c>
      <c r="P242" s="153">
        <f>O242*H242</f>
        <v>0</v>
      </c>
      <c r="Q242" s="153">
        <v>0</v>
      </c>
      <c r="R242" s="153">
        <f>Q242*H242</f>
        <v>0</v>
      </c>
      <c r="S242" s="153">
        <v>0</v>
      </c>
      <c r="T242" s="154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135</v>
      </c>
      <c r="AT242" s="155" t="s">
        <v>131</v>
      </c>
      <c r="AU242" s="155" t="s">
        <v>80</v>
      </c>
      <c r="AY242" s="14" t="s">
        <v>128</v>
      </c>
      <c r="BE242" s="156">
        <f>IF(N242="základná",J242,0)</f>
        <v>0</v>
      </c>
      <c r="BF242" s="156">
        <f>IF(N242="znížená",J242,0)</f>
        <v>350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4" t="s">
        <v>80</v>
      </c>
      <c r="BK242" s="157">
        <f>ROUND(I242*H242,3)</f>
        <v>350</v>
      </c>
      <c r="BL242" s="14" t="s">
        <v>135</v>
      </c>
      <c r="BM242" s="155" t="s">
        <v>493</v>
      </c>
    </row>
    <row r="243" spans="1:65" s="12" customFormat="1" ht="22.9" customHeight="1">
      <c r="B243" s="132"/>
      <c r="D243" s="133" t="s">
        <v>70</v>
      </c>
      <c r="E243" s="142" t="s">
        <v>822</v>
      </c>
      <c r="F243" s="142" t="s">
        <v>875</v>
      </c>
      <c r="J243" s="143">
        <f>BK243</f>
        <v>160.97800000000001</v>
      </c>
      <c r="L243" s="132"/>
      <c r="M243" s="136"/>
      <c r="N243" s="137"/>
      <c r="O243" s="137"/>
      <c r="P243" s="138">
        <f>SUM(P244:P245)</f>
        <v>0</v>
      </c>
      <c r="Q243" s="137"/>
      <c r="R243" s="138">
        <f>SUM(R244:R245)</f>
        <v>0</v>
      </c>
      <c r="S243" s="137"/>
      <c r="T243" s="139">
        <f>SUM(T244:T245)</f>
        <v>0</v>
      </c>
      <c r="AR243" s="133" t="s">
        <v>76</v>
      </c>
      <c r="AT243" s="140" t="s">
        <v>70</v>
      </c>
      <c r="AU243" s="140" t="s">
        <v>76</v>
      </c>
      <c r="AY243" s="133" t="s">
        <v>128</v>
      </c>
      <c r="BK243" s="141">
        <f>SUM(BK244:BK245)</f>
        <v>160.97800000000001</v>
      </c>
    </row>
    <row r="244" spans="1:65" s="2" customFormat="1" ht="22.15" customHeight="1">
      <c r="A244" s="26"/>
      <c r="B244" s="144"/>
      <c r="C244" s="145" t="s">
        <v>279</v>
      </c>
      <c r="D244" s="145" t="s">
        <v>131</v>
      </c>
      <c r="E244" s="146" t="s">
        <v>891</v>
      </c>
      <c r="F244" s="147" t="s">
        <v>892</v>
      </c>
      <c r="G244" s="148" t="s">
        <v>134</v>
      </c>
      <c r="H244" s="149">
        <v>116.82</v>
      </c>
      <c r="I244" s="149">
        <v>0.89</v>
      </c>
      <c r="J244" s="149">
        <f>ROUND(I244*H244,3)</f>
        <v>103.97</v>
      </c>
      <c r="K244" s="150"/>
      <c r="L244" s="27"/>
      <c r="M244" s="151" t="s">
        <v>1</v>
      </c>
      <c r="N244" s="152" t="s">
        <v>37</v>
      </c>
      <c r="O244" s="153">
        <v>0</v>
      </c>
      <c r="P244" s="153">
        <f>O244*H244</f>
        <v>0</v>
      </c>
      <c r="Q244" s="153">
        <v>0</v>
      </c>
      <c r="R244" s="153">
        <f>Q244*H244</f>
        <v>0</v>
      </c>
      <c r="S244" s="153">
        <v>0</v>
      </c>
      <c r="T244" s="154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135</v>
      </c>
      <c r="AT244" s="155" t="s">
        <v>131</v>
      </c>
      <c r="AU244" s="155" t="s">
        <v>80</v>
      </c>
      <c r="AY244" s="14" t="s">
        <v>128</v>
      </c>
      <c r="BE244" s="156">
        <f>IF(N244="základná",J244,0)</f>
        <v>0</v>
      </c>
      <c r="BF244" s="156">
        <f>IF(N244="znížená",J244,0)</f>
        <v>103.97</v>
      </c>
      <c r="BG244" s="156">
        <f>IF(N244="zákl. prenesená",J244,0)</f>
        <v>0</v>
      </c>
      <c r="BH244" s="156">
        <f>IF(N244="zníž. prenesená",J244,0)</f>
        <v>0</v>
      </c>
      <c r="BI244" s="156">
        <f>IF(N244="nulová",J244,0)</f>
        <v>0</v>
      </c>
      <c r="BJ244" s="14" t="s">
        <v>80</v>
      </c>
      <c r="BK244" s="157">
        <f>ROUND(I244*H244,3)</f>
        <v>103.97</v>
      </c>
      <c r="BL244" s="14" t="s">
        <v>135</v>
      </c>
      <c r="BM244" s="155" t="s">
        <v>890</v>
      </c>
    </row>
    <row r="245" spans="1:65" s="2" customFormat="1" ht="34.9" customHeight="1">
      <c r="A245" s="26"/>
      <c r="B245" s="144"/>
      <c r="C245" s="145" t="s">
        <v>474</v>
      </c>
      <c r="D245" s="145" t="s">
        <v>131</v>
      </c>
      <c r="E245" s="146" t="s">
        <v>899</v>
      </c>
      <c r="F245" s="147" t="s">
        <v>900</v>
      </c>
      <c r="G245" s="148" t="s">
        <v>134</v>
      </c>
      <c r="H245" s="149">
        <v>116.82</v>
      </c>
      <c r="I245" s="149">
        <v>0.48799999999999999</v>
      </c>
      <c r="J245" s="149">
        <f>ROUND(I245*H245,3)</f>
        <v>57.008000000000003</v>
      </c>
      <c r="K245" s="150"/>
      <c r="L245" s="27"/>
      <c r="M245" s="167" t="s">
        <v>1</v>
      </c>
      <c r="N245" s="168" t="s">
        <v>37</v>
      </c>
      <c r="O245" s="169">
        <v>0</v>
      </c>
      <c r="P245" s="169">
        <f>O245*H245</f>
        <v>0</v>
      </c>
      <c r="Q245" s="169">
        <v>0</v>
      </c>
      <c r="R245" s="169">
        <f>Q245*H245</f>
        <v>0</v>
      </c>
      <c r="S245" s="169">
        <v>0</v>
      </c>
      <c r="T245" s="170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135</v>
      </c>
      <c r="AT245" s="155" t="s">
        <v>131</v>
      </c>
      <c r="AU245" s="155" t="s">
        <v>80</v>
      </c>
      <c r="AY245" s="14" t="s">
        <v>128</v>
      </c>
      <c r="BE245" s="156">
        <f>IF(N245="základná",J245,0)</f>
        <v>0</v>
      </c>
      <c r="BF245" s="156">
        <f>IF(N245="znížená",J245,0)</f>
        <v>57.008000000000003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4" t="s">
        <v>80</v>
      </c>
      <c r="BK245" s="157">
        <f>ROUND(I245*H245,3)</f>
        <v>57.008000000000003</v>
      </c>
      <c r="BL245" s="14" t="s">
        <v>135</v>
      </c>
      <c r="BM245" s="155" t="s">
        <v>898</v>
      </c>
    </row>
    <row r="246" spans="1:65" s="2" customFormat="1" ht="6.95" customHeight="1">
      <c r="A246" s="26"/>
      <c r="B246" s="44"/>
      <c r="C246" s="45"/>
      <c r="D246" s="45"/>
      <c r="E246" s="45"/>
      <c r="F246" s="45"/>
      <c r="G246" s="45"/>
      <c r="H246" s="45"/>
      <c r="I246" s="45"/>
      <c r="J246" s="45"/>
      <c r="K246" s="45"/>
      <c r="L246" s="27"/>
      <c r="M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</row>
  </sheetData>
  <autoFilter ref="C134:K245"/>
  <mergeCells count="8">
    <mergeCell ref="E125:H125"/>
    <mergeCell ref="E127:H12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1 - SO 01 - Viacúčelová b...</vt:lpstr>
      <vt:lpstr>2 - SO 02 - Kotolňa</vt:lpstr>
      <vt:lpstr>'1 - SO 01 - Viacúčelová b...'!Názvy_tlače</vt:lpstr>
      <vt:lpstr>'2 - SO 02 - Kotolňa'!Názvy_tlače</vt:lpstr>
      <vt:lpstr>'Rekapitulácia stavby'!Názvy_tlače</vt:lpstr>
      <vt:lpstr>'1 - SO 01 - Viacúčelová b...'!Oblasť_tlače</vt:lpstr>
      <vt:lpstr>'2 - SO 02 - Kotolňa'!Oblasť_tlače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PETO-PC\Peťo</dc:creator>
  <cp:lastModifiedBy>Lucia</cp:lastModifiedBy>
  <cp:lastPrinted>2021-07-23T09:53:46Z</cp:lastPrinted>
  <dcterms:created xsi:type="dcterms:W3CDTF">2021-07-22T14:39:43Z</dcterms:created>
  <dcterms:modified xsi:type="dcterms:W3CDTF">2021-07-23T09:54:31Z</dcterms:modified>
</cp:coreProperties>
</file>